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SALUD\"/>
    </mc:Choice>
  </mc:AlternateContent>
  <bookViews>
    <workbookView xWindow="0" yWindow="0" windowWidth="28800" windowHeight="11835" tabRatio="709" firstSheet="4" activeTab="10"/>
  </bookViews>
  <sheets>
    <sheet name="Estructura Fondo Local de Salud" sheetId="17" state="hidden" r:id="rId1"/>
    <sheet name="Prog 1 Proyecto amb" sheetId="21" r:id="rId2"/>
    <sheet name="Prog 2 Proyecto ECNT" sheetId="19" r:id="rId3"/>
    <sheet name="Prog 3 Proyecto SM" sheetId="12" r:id="rId4"/>
    <sheet name="Prog 4 Proyecto SAN" sheetId="6" r:id="rId5"/>
    <sheet name="Prog 5 Proyecto SSR" sheetId="10" r:id="rId6"/>
    <sheet name="Prog 6 Proyecto Transmi" sheetId="11" r:id="rId7"/>
    <sheet name="Prog 7 Proyecto Emerg" sheetId="5" r:id="rId8"/>
    <sheet name="Prog 8 Proyecto lab" sheetId="14" r:id="rId9"/>
    <sheet name="Prog 9 Proyecto Vulnerables" sheetId="7" r:id="rId10"/>
    <sheet name="Prog 10 Proyecto Sub" sheetId="15" r:id="rId11"/>
    <sheet name="Prog 10 Proyecto PPNA" sheetId="9" r:id="rId12"/>
    <sheet name="Prog 10 Proyecto apoyo" sheetId="16" r:id="rId13"/>
    <sheet name="Prog 10 Proyecto SIIS" sheetId="20" r:id="rId14"/>
    <sheet name="Prog 10 Proyecto Hospital" sheetId="18" r:id="rId15"/>
    <sheet name="Prog 10 Proyecto particip" sheetId="4" r:id="rId16"/>
  </sheets>
  <definedNames>
    <definedName name="_xlnm._FilterDatabase" localSheetId="0" hidden="1">'Estructura Fondo Local de Salud'!$A$4:$F$140</definedName>
    <definedName name="_xlnm._FilterDatabase" localSheetId="1" hidden="1">'Prog 1 Proyecto amb'!$A$5:$N$22</definedName>
    <definedName name="_xlnm._FilterDatabase" localSheetId="2" hidden="1">'Prog 2 Proyecto ECNT'!$A$5:$N$25</definedName>
    <definedName name="_xlnm._FilterDatabase" localSheetId="6" hidden="1">'Prog 6 Proyecto Transmi'!$A$5:$K$34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5" l="1"/>
  <c r="I10" i="15"/>
  <c r="H10" i="15"/>
  <c r="G10" i="15"/>
  <c r="K10" i="15" s="1"/>
  <c r="J7" i="12" l="1"/>
  <c r="J18" i="12" s="1"/>
  <c r="I7" i="12"/>
  <c r="I18" i="12" s="1"/>
  <c r="H7" i="12"/>
  <c r="H18" i="12" s="1"/>
  <c r="G7" i="12"/>
  <c r="J9" i="14" l="1"/>
  <c r="I9" i="14"/>
  <c r="H9" i="14"/>
  <c r="J10" i="10" l="1"/>
  <c r="I10" i="10"/>
  <c r="H10" i="10"/>
  <c r="G10" i="10"/>
  <c r="J13" i="6" l="1"/>
  <c r="I13" i="6"/>
  <c r="H13" i="6"/>
  <c r="G13" i="6"/>
  <c r="G10" i="7"/>
  <c r="G12" i="7"/>
  <c r="J12" i="7"/>
  <c r="I12" i="7"/>
  <c r="H12" i="7"/>
  <c r="G18" i="12" l="1"/>
  <c r="J11" i="5"/>
  <c r="I11" i="5"/>
  <c r="H11" i="5"/>
  <c r="G11" i="5"/>
  <c r="J11" i="21"/>
  <c r="I11" i="21"/>
  <c r="H11" i="21"/>
  <c r="G11" i="21"/>
  <c r="J29" i="11"/>
  <c r="I29" i="11"/>
  <c r="H29" i="11"/>
  <c r="G29" i="11"/>
  <c r="H10" i="18" l="1"/>
  <c r="I10" i="18"/>
  <c r="J10" i="18"/>
  <c r="K12" i="21" l="1"/>
  <c r="K13" i="21"/>
  <c r="K14" i="21"/>
  <c r="K7" i="21"/>
  <c r="K15" i="21"/>
  <c r="K8" i="21"/>
  <c r="K16" i="21"/>
  <c r="K17" i="21"/>
  <c r="K18" i="21"/>
  <c r="K9" i="21"/>
  <c r="K19" i="21"/>
  <c r="K20" i="21"/>
  <c r="H6" i="21" l="1"/>
  <c r="K11" i="21"/>
  <c r="K10" i="21"/>
  <c r="I6" i="21" l="1"/>
  <c r="J6" i="21" s="1"/>
  <c r="K6" i="21" s="1"/>
  <c r="H21" i="21"/>
  <c r="G21" i="21"/>
  <c r="C21" i="21"/>
  <c r="I21" i="21" l="1"/>
  <c r="J21" i="21"/>
  <c r="K22" i="21"/>
  <c r="K21" i="21" l="1"/>
  <c r="K8" i="20"/>
  <c r="K9" i="20"/>
  <c r="J11" i="20"/>
  <c r="I11" i="20"/>
  <c r="H11" i="20"/>
  <c r="C11" i="20"/>
  <c r="K10" i="20"/>
  <c r="K7" i="20"/>
  <c r="K6" i="20"/>
  <c r="G7" i="18"/>
  <c r="G10" i="18" s="1"/>
  <c r="K7" i="19"/>
  <c r="K8" i="19"/>
  <c r="K21" i="19"/>
  <c r="K20" i="19"/>
  <c r="K9" i="19"/>
  <c r="K22" i="19"/>
  <c r="K10" i="19"/>
  <c r="K11" i="19"/>
  <c r="K12" i="19"/>
  <c r="K23" i="19"/>
  <c r="J24" i="19"/>
  <c r="I24" i="19"/>
  <c r="H24" i="19"/>
  <c r="C24" i="19"/>
  <c r="K19" i="19"/>
  <c r="K18" i="19"/>
  <c r="K17" i="19"/>
  <c r="K16" i="19"/>
  <c r="K15" i="19"/>
  <c r="K14" i="19"/>
  <c r="K13" i="19"/>
  <c r="K6" i="19"/>
  <c r="K12" i="20" l="1"/>
  <c r="G11" i="20"/>
  <c r="K11" i="20" s="1"/>
  <c r="K25" i="19"/>
  <c r="G24" i="19"/>
  <c r="K24" i="19" l="1"/>
  <c r="C10" i="18"/>
  <c r="K9" i="18"/>
  <c r="K8" i="18"/>
  <c r="K7" i="18"/>
  <c r="K6" i="18"/>
  <c r="K11" i="18" l="1"/>
  <c r="K10" i="18"/>
  <c r="J8" i="16" l="1"/>
  <c r="I8" i="16"/>
  <c r="H8" i="16"/>
  <c r="G8" i="16"/>
  <c r="K9" i="16"/>
  <c r="J10" i="16" l="1"/>
  <c r="I10" i="16"/>
  <c r="H10" i="16"/>
  <c r="G10" i="16"/>
  <c r="C10" i="16"/>
  <c r="K8" i="16"/>
  <c r="K7" i="16"/>
  <c r="K6" i="16"/>
  <c r="K10" i="16" l="1"/>
  <c r="K11" i="16"/>
  <c r="K9" i="14"/>
  <c r="K8" i="14"/>
  <c r="K6" i="14"/>
  <c r="K7" i="14" l="1"/>
  <c r="G14" i="15" l="1"/>
  <c r="K7" i="15"/>
  <c r="K8" i="15"/>
  <c r="K9" i="15"/>
  <c r="K11" i="15"/>
  <c r="K12" i="15"/>
  <c r="K13" i="15"/>
  <c r="K6" i="15"/>
  <c r="K15" i="15" l="1"/>
  <c r="J14" i="15"/>
  <c r="I14" i="15"/>
  <c r="H14" i="15"/>
  <c r="C14" i="15"/>
  <c r="K14" i="15" l="1"/>
  <c r="K11" i="14"/>
  <c r="J10" i="14"/>
  <c r="I10" i="14"/>
  <c r="H10" i="14"/>
  <c r="G10" i="14"/>
  <c r="C10" i="14"/>
  <c r="K13" i="5"/>
  <c r="K10" i="14" l="1"/>
  <c r="C33" i="11" l="1"/>
  <c r="K34" i="11"/>
  <c r="G33" i="11" l="1"/>
  <c r="C18" i="12" l="1"/>
  <c r="J33" i="11"/>
  <c r="I33" i="11"/>
  <c r="H33" i="11"/>
  <c r="K33" i="11" l="1"/>
  <c r="K19" i="12"/>
  <c r="K18" i="12" l="1"/>
  <c r="K7" i="10"/>
  <c r="K8" i="10"/>
  <c r="K9" i="10"/>
  <c r="K10" i="10"/>
  <c r="K11" i="10"/>
  <c r="K12" i="10"/>
  <c r="K13" i="10"/>
  <c r="H14" i="10"/>
  <c r="I14" i="10"/>
  <c r="C14" i="10"/>
  <c r="K6" i="10"/>
  <c r="K15" i="10" l="1"/>
  <c r="J14" i="10"/>
  <c r="G14" i="10" l="1"/>
  <c r="K14" i="10" l="1"/>
  <c r="K20" i="6"/>
  <c r="G13" i="7" l="1"/>
  <c r="J13" i="7"/>
  <c r="I13" i="7"/>
  <c r="H13" i="7"/>
  <c r="K10" i="7"/>
  <c r="K12" i="7"/>
  <c r="K11" i="7"/>
  <c r="K9" i="7"/>
  <c r="K6" i="9"/>
  <c r="K7" i="9"/>
  <c r="K9" i="9"/>
  <c r="K10" i="9"/>
  <c r="K11" i="9"/>
  <c r="K12" i="9"/>
  <c r="K13" i="9"/>
  <c r="K14" i="9"/>
  <c r="K8" i="9"/>
  <c r="H15" i="9"/>
  <c r="I15" i="9"/>
  <c r="J15" i="9"/>
  <c r="G15" i="9"/>
  <c r="C15" i="9" l="1"/>
  <c r="K15" i="9" l="1"/>
  <c r="K7" i="4" l="1"/>
  <c r="K8" i="4"/>
  <c r="K9" i="4"/>
  <c r="K10" i="4"/>
  <c r="K11" i="4"/>
  <c r="K12" i="4"/>
  <c r="K7" i="7" l="1"/>
  <c r="K8" i="7"/>
  <c r="C13" i="7" l="1"/>
  <c r="K6" i="7"/>
  <c r="K14" i="7" s="1"/>
  <c r="J19" i="6"/>
  <c r="I19" i="6"/>
  <c r="H19" i="6"/>
  <c r="G19" i="6"/>
  <c r="C19" i="6"/>
  <c r="J12" i="5"/>
  <c r="I12" i="5"/>
  <c r="H12" i="5"/>
  <c r="G12" i="5"/>
  <c r="C12" i="5"/>
  <c r="K6" i="4"/>
  <c r="K14" i="4" s="1"/>
  <c r="J13" i="4"/>
  <c r="I13" i="4"/>
  <c r="H13" i="4"/>
  <c r="G13" i="4"/>
  <c r="C13" i="4"/>
  <c r="K12" i="5" l="1"/>
  <c r="K19" i="6"/>
  <c r="K13" i="7"/>
  <c r="K13" i="4"/>
</calcChain>
</file>

<file path=xl/sharedStrings.xml><?xml version="1.0" encoding="utf-8"?>
<sst xmlns="http://schemas.openxmlformats.org/spreadsheetml/2006/main" count="1278" uniqueCount="538">
  <si>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</si>
  <si>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</si>
  <si>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</si>
  <si>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</si>
  <si>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</si>
  <si>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</si>
  <si>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</si>
  <si>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</si>
  <si>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</si>
  <si>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</si>
  <si>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</si>
  <si>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</si>
  <si>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</si>
  <si>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>TOTAL :</t>
  </si>
  <si>
    <t>21</t>
  </si>
  <si>
    <t>2101</t>
  </si>
  <si>
    <t>210101</t>
  </si>
  <si>
    <t>21010101</t>
  </si>
  <si>
    <t>2101010101</t>
  </si>
  <si>
    <t>210101010101</t>
  </si>
  <si>
    <t>21010101010101  01</t>
  </si>
  <si>
    <t>21010101010113  01</t>
  </si>
  <si>
    <t>21010101010114  01</t>
  </si>
  <si>
    <t>21010101010118  01</t>
  </si>
  <si>
    <t>21010101010123  01</t>
  </si>
  <si>
    <t>21010101010133  01</t>
  </si>
  <si>
    <t>21010101010140  01</t>
  </si>
  <si>
    <t>21010101010199  01</t>
  </si>
  <si>
    <t>210101010190</t>
  </si>
  <si>
    <t>21010101019004  01</t>
  </si>
  <si>
    <t>2101010102</t>
  </si>
  <si>
    <t>210101010201</t>
  </si>
  <si>
    <t>21010101020117  01</t>
  </si>
  <si>
    <t>210101010202</t>
  </si>
  <si>
    <t>21010101020214  01</t>
  </si>
  <si>
    <t>21010101020218  01</t>
  </si>
  <si>
    <t>21010101020222  01</t>
  </si>
  <si>
    <t>21010101020224  01</t>
  </si>
  <si>
    <t>21010101020226  01</t>
  </si>
  <si>
    <t>2101010103</t>
  </si>
  <si>
    <t>210101010303</t>
  </si>
  <si>
    <t>21010101030335  01</t>
  </si>
  <si>
    <t>21010101030337  01</t>
  </si>
  <si>
    <t>21010101030344  01</t>
  </si>
  <si>
    <t>21010101030367  01</t>
  </si>
  <si>
    <t>2101010104</t>
  </si>
  <si>
    <t>210101010404</t>
  </si>
  <si>
    <t>21010101040436  01</t>
  </si>
  <si>
    <t>21010101040438  01</t>
  </si>
  <si>
    <t>210101010454</t>
  </si>
  <si>
    <t>21010101045401  01</t>
  </si>
  <si>
    <t>21010101045402  01</t>
  </si>
  <si>
    <t>21010103</t>
  </si>
  <si>
    <t>2101010301</t>
  </si>
  <si>
    <t>210101030124</t>
  </si>
  <si>
    <t>21010103012401  01</t>
  </si>
  <si>
    <t>21010103012402  01</t>
  </si>
  <si>
    <t>21010103012403  01</t>
  </si>
  <si>
    <t>2104</t>
  </si>
  <si>
    <t>210401</t>
  </si>
  <si>
    <t>21040103</t>
  </si>
  <si>
    <t>2104010301</t>
  </si>
  <si>
    <t>210401030101</t>
  </si>
  <si>
    <t>21040103010101  01</t>
  </si>
  <si>
    <t>21040103010102  09</t>
  </si>
  <si>
    <t>210401030102</t>
  </si>
  <si>
    <t>21040103010201  09</t>
  </si>
  <si>
    <t>21040103010202  09</t>
  </si>
  <si>
    <t>21040103010204  01</t>
  </si>
  <si>
    <t>21040103010205  01</t>
  </si>
  <si>
    <t>210401030103</t>
  </si>
  <si>
    <t>21040103010301  01</t>
  </si>
  <si>
    <t>21040103010301  09</t>
  </si>
  <si>
    <t>21040103010303  09</t>
  </si>
  <si>
    <t>21040103010304  09</t>
  </si>
  <si>
    <t>21040103010310  09</t>
  </si>
  <si>
    <t>21040103010312  69</t>
  </si>
  <si>
    <t>210401030104</t>
  </si>
  <si>
    <t>21040103010402  01</t>
  </si>
  <si>
    <t>21040103010403  01</t>
  </si>
  <si>
    <t>21040103010404  01</t>
  </si>
  <si>
    <t>21040103010404  09</t>
  </si>
  <si>
    <t>21040103010405  01</t>
  </si>
  <si>
    <t>21040103010407  01</t>
  </si>
  <si>
    <t>210401030105</t>
  </si>
  <si>
    <t>21040103010501  01</t>
  </si>
  <si>
    <t>21040103010501  09</t>
  </si>
  <si>
    <t>21040103010502  09</t>
  </si>
  <si>
    <t>210401030106</t>
  </si>
  <si>
    <t>21040103010601  09</t>
  </si>
  <si>
    <t>21040103010601  64</t>
  </si>
  <si>
    <t>21040103010602  01</t>
  </si>
  <si>
    <t>21040103010602  09</t>
  </si>
  <si>
    <t>21040103010602  75</t>
  </si>
  <si>
    <t>21040103010604  09</t>
  </si>
  <si>
    <t>21040103010605  09</t>
  </si>
  <si>
    <t>21040103010606  75</t>
  </si>
  <si>
    <t>210401030107</t>
  </si>
  <si>
    <t>21040103010701  01</t>
  </si>
  <si>
    <t>21040103010701  09</t>
  </si>
  <si>
    <t>21040103010703  01</t>
  </si>
  <si>
    <t>21040103010704  25</t>
  </si>
  <si>
    <t>210401030108</t>
  </si>
  <si>
    <t>21040103010801  01</t>
  </si>
  <si>
    <t>21040103010801  09</t>
  </si>
  <si>
    <t>21040103010803  01</t>
  </si>
  <si>
    <t>210401030109</t>
  </si>
  <si>
    <t>21040103010901  01</t>
  </si>
  <si>
    <t>21040103010902  01</t>
  </si>
  <si>
    <t>21040103010905  09</t>
  </si>
  <si>
    <t>210401030110</t>
  </si>
  <si>
    <t>21040103011001  01</t>
  </si>
  <si>
    <t>2104010302</t>
  </si>
  <si>
    <t>210401030201</t>
  </si>
  <si>
    <t>21040103020101  01</t>
  </si>
  <si>
    <t>21040103020102  08</t>
  </si>
  <si>
    <t>21040103020103  08</t>
  </si>
  <si>
    <t>21040103020104  72</t>
  </si>
  <si>
    <t>21040103020105  72</t>
  </si>
  <si>
    <t>21040103020106  18</t>
  </si>
  <si>
    <t>21040103020107  69</t>
  </si>
  <si>
    <t>21040103020108  53</t>
  </si>
  <si>
    <t>21040103020110  70</t>
  </si>
  <si>
    <t>21040103020116  53</t>
  </si>
  <si>
    <t>21040103020117  08</t>
  </si>
  <si>
    <t>2104010303</t>
  </si>
  <si>
    <t>210401030301</t>
  </si>
  <si>
    <t>21040103030101  01</t>
  </si>
  <si>
    <t>21040103030101  07</t>
  </si>
  <si>
    <t>21040103030104  07</t>
  </si>
  <si>
    <t>21040103030105  01</t>
  </si>
  <si>
    <t>21040103030105  07</t>
  </si>
  <si>
    <t>21040103030106  01</t>
  </si>
  <si>
    <t>21040103030106  07</t>
  </si>
  <si>
    <t>21040103030108  07</t>
  </si>
  <si>
    <t>21040103030109  07</t>
  </si>
  <si>
    <t>21040103030110  10</t>
  </si>
  <si>
    <t>2104010304</t>
  </si>
  <si>
    <t>210401030401</t>
  </si>
  <si>
    <t>21040103040101  01</t>
  </si>
  <si>
    <t>21040103040101  18</t>
  </si>
  <si>
    <t>21040103040102  18</t>
  </si>
  <si>
    <t>210401030404</t>
  </si>
  <si>
    <t>21040103040401  01</t>
  </si>
  <si>
    <t>21040103040402  18</t>
  </si>
  <si>
    <t>210401030407</t>
  </si>
  <si>
    <t>21040103040701  01</t>
  </si>
  <si>
    <t>21040103040702  01</t>
  </si>
  <si>
    <t>210401030408</t>
  </si>
  <si>
    <t>21040103040801  01</t>
  </si>
  <si>
    <t>FONDO LOCAL DE SALUD</t>
  </si>
  <si>
    <t>OTROS GASTOS DE SALUD  FUNCIONAMIENTO</t>
  </si>
  <si>
    <t>GASTOS DE ADMINISTRACION</t>
  </si>
  <si>
    <t>GASTOS DE OPERACION</t>
  </si>
  <si>
    <t>SERVICIOS PERSONALES</t>
  </si>
  <si>
    <t>SERVICIOS PERSONALES ASOCIADOS A LA NOMINA</t>
  </si>
  <si>
    <t>SUELDOS DEL PERSONAL</t>
  </si>
  <si>
    <t>PRIMA DE VACACIONES</t>
  </si>
  <si>
    <t>PRIMA DE NAVIDAD</t>
  </si>
  <si>
    <t>VACACIONES</t>
  </si>
  <si>
    <t>AUXILIOS DE TRANSPORTE</t>
  </si>
  <si>
    <t>PRIMA DE SERVICIOS</t>
  </si>
  <si>
    <t>SUBSIDIO DE ALIMENTACION</t>
  </si>
  <si>
    <t>BONIFICACION ESPECIAL - (NUEVO RUBRO)</t>
  </si>
  <si>
    <t>OTRAS PRESTACIONES SOCIALES</t>
  </si>
  <si>
    <t>BONIFICACION ESPECIAL DE RECREACION</t>
  </si>
  <si>
    <t>GASTOS GENERALES</t>
  </si>
  <si>
    <t>ADQUISICION DE BIENES</t>
  </si>
  <si>
    <t>MATERIALES Y SUMINISTROS</t>
  </si>
  <si>
    <t>ADQUISICION DE SERVICIOS</t>
  </si>
  <si>
    <t>COMISIONES HONORARIOS Y SERVICIOS</t>
  </si>
  <si>
    <t>MANTENIMIENTO</t>
  </si>
  <si>
    <t>VIATICOS Y GASTOS DE VIAJE</t>
  </si>
  <si>
    <t>IMPRESOS Y PUBLICACIONES SUSCRIPCIONES Y AFILIACIONES</t>
  </si>
  <si>
    <t>COMUNICACIONES Y TRANSPORTE</t>
  </si>
  <si>
    <t>CONTRIBUCIONES INHERENTES A LA NOMINA SECTOR PRIVADO</t>
  </si>
  <si>
    <t>APORTES A CAJA DE COMPENSACION FAMILIAR 4%</t>
  </si>
  <si>
    <t>APORTES A SEGURIDAD SOCIAL - SALUD</t>
  </si>
  <si>
    <t>RIESGOS PROFESIONALES</t>
  </si>
  <si>
    <t>COTIZA ENTIDADES ADMINISTRAREGIMEN PRIMA MEDIA(PENSIONES)</t>
  </si>
  <si>
    <t>CONTRIBUCIONES INHERENTES A LA NOMINA SECTOR PUBLICO</t>
  </si>
  <si>
    <t>APORTES ICBF  3%</t>
  </si>
  <si>
    <t>APORTES AL SENA  0,5%</t>
  </si>
  <si>
    <t>APORTES A ESCUELAS INDUSTRIALES, INSTITUTOS TECNICOS Y ESAP</t>
  </si>
  <si>
    <t>ESCUELAS INDUSTRIALES E INSTITUTOS TECNICOS</t>
  </si>
  <si>
    <t>APORTE A ESAP 0,5%</t>
  </si>
  <si>
    <t>TRANSFERENCIAS</t>
  </si>
  <si>
    <t>TRANSFERENCIAS CORRIENTES</t>
  </si>
  <si>
    <t>TRANSFERENCIAS DE PREVISION Y SEGURIDAD SOCIAL</t>
  </si>
  <si>
    <t>CESANTIAS ANTICIPADAS</t>
  </si>
  <si>
    <t>CESANTIAS DEFINITIVAS</t>
  </si>
  <si>
    <t>INTERESES A LAS CESANTIAS</t>
  </si>
  <si>
    <t>GASTOS DE INVERSION</t>
  </si>
  <si>
    <t>ITAGUI, TERRITORIO SOCIALMENTE RESPONSABLE, EQUITATIVO, INCLUYENTE Y HUMANO</t>
  </si>
  <si>
    <t xml:space="preserve">SALUD PUBLICA </t>
  </si>
  <si>
    <t>SALUD AMBIENTAL</t>
  </si>
  <si>
    <t>VIDA SALUDABLE Y CONDICIONES NO TRANSMISIBLES</t>
  </si>
  <si>
    <t>CONVIVENCIA SOCIAL Y SALUD MENTAL</t>
  </si>
  <si>
    <t>SEGURIDAD ALIMENTARIA Y NUTRICIONAL</t>
  </si>
  <si>
    <t>SEXUALIDAD Y DERECHOS SEXUALES Y REPRODUCTIVOS</t>
  </si>
  <si>
    <t>VIDA SALUDABLE Y ENFERMEDADES TRANSMISIBLES</t>
  </si>
  <si>
    <t>D.E. EXISTENCIA EN CAJA Y BANCOS MULTAS Y SANCIONES VIGILANCIA Y CONTROL EPIDEMIOLOGICO</t>
  </si>
  <si>
    <t>D.E. GESTION RENDIMIENTOS FINANCIEROS MULTAS Y SANCIONES VIGILANCIA Y CONTROL EPIDEMIOLOGICO</t>
  </si>
  <si>
    <t>SALUD PUBLICA EN EMERGENCIAS Y DESASTRES</t>
  </si>
  <si>
    <t>FSYRI. GESTION FORTALECIMIENTO A LA RESPUESTA ANTE  LA PANDEMIA COVID-19, BROTES Y/O EMERGENCIAS SANITARIAS</t>
  </si>
  <si>
    <t>SALUD Y AMBITO LABORAL</t>
  </si>
  <si>
    <t>GESTION DIFERENCIAL DE POBLACIONES VULNERABLES</t>
  </si>
  <si>
    <t>FORTALECIMIENTO DE LA PARTICIPACION SOCIAL EN SALUD</t>
  </si>
  <si>
    <t>REGIMEN SUBSIDIADO</t>
  </si>
  <si>
    <t>PRESTACION DE SERVICIOS DE SALUD EN LO NO CUBIERTO CON SUBSIDIOS A LA DEMANDA</t>
  </si>
  <si>
    <t>PRESTACION DE SERVICIOS DE SALUD A LA POBLACION POBRE NO ASEGURADA SUSCEPTIBLE DE AFILIAR Y LA POBLACION VINCULADA EXISTENTE EN EL MUNICIPO DE ITAGUI</t>
  </si>
  <si>
    <t>OTROS GASTOS EN SALUD</t>
  </si>
  <si>
    <t>FORTALECIMIENTO PARA LA GESTION INTEGRAL DE LA SECRETARIA DE SALUD Y PROTECCION SOCIAL- FUNCIONAMIENTO</t>
  </si>
  <si>
    <t>OPTIMIZACION Y DESARROLLO DE SOLUCIONES INFORMATICAS Y DE TELECOMUNICACIONES PARA LA SECRETARIA DE SALUD Y PROTECCION SOCIAL DEL MUNICIPIO DE ITAGUI</t>
  </si>
  <si>
    <t>FORTALECIMIENTO FINANCIERO INSTITUCIONAL PARA ESE HOSPITAL DEL SUR</t>
  </si>
  <si>
    <t xml:space="preserve">REPOSICION DE LA INFRAESTRUCTURA FISICA DEL CENTRO DE SALUD SANTA MARIA </t>
  </si>
  <si>
    <t>FORTALECIMIENTO DE LA INSPECCIÓN, VIGILANCIA Y CONTROL DE LOS FACTORES DE RIESGO ASOCIADOS AL AMBIENTE Y CONSUMO.</t>
  </si>
  <si>
    <t>FORTALECIMIENTO DE LA PROMOCION DE LA SALUD Y PREVENCION DE LAS ENFERMEDADES CRONICAS NO TRANSMISIBLES</t>
  </si>
  <si>
    <t>DESARROLLO DE ACCIONES PARA LA PROMOCION DE LA SALUD MENTAL Y LA SANA CONVIVENCIA</t>
  </si>
  <si>
    <t>DESARROLLO DE ESTRATEGIAS PARA EL FOMENTO DEL DESARROLLO DE LA SEXUALIDAD</t>
  </si>
  <si>
    <t>MEJORAMIENTO DE LAS CONDICIONES Y FACTORES DE RIESGO DE LAS ENFERMEDADES TRANSMISIBLES</t>
  </si>
  <si>
    <t>FORTALECIMIENTO A LA RESPUESTA ANTE EPIDEMIAS, BROTES Y/O EMERGENCIAS SANITARIAS</t>
  </si>
  <si>
    <t>DESARROLLO DE ESTRATEGIAS PARA LA AFILIACION AL SISTEMA GENERAL DE SEGURIDAD SOCIAL</t>
  </si>
  <si>
    <t>ADMINISTRACION DE LOS RECURSOS PARA LA FINANCIACION DEL REGIMEN SUBSIDIADO</t>
  </si>
  <si>
    <t>PRESTACIÓN DE SERVICIOS DE SALUD A LA POBLACIÓN POBRE NO ASEGURADA SUSCEPTIBLE DE AFILIAR Y LA POBLACIÓN VINCULADA EXISTENTE EN EL MUNICIPIO DE ITAGÜÍ</t>
  </si>
  <si>
    <t>FORTALECIMIENTO PARA LA GESTIÓN INTEGRAL DE LA SECRETARIA DE SALUD Y PROTECCIÓN SOCIAL MUNICIPIO DE ITAGÜÍ</t>
  </si>
  <si>
    <t>OPTIMIZACIÓN Y DESARROLLO DE SOLUCIONES INFORMÁTICAS Y DE TELECOMUNICACIONES PARA LA SECRETARÍA DE SALUD Y PROTECCIÓN SOCIAL DEL MUNICIPIO DE ITAGÜÍ</t>
  </si>
  <si>
    <t>FORTALECIMIENTO DE LA EMPRESA SOCIAL DEL ESTADO HOSPITAL DEL SUR GABRIEL JARAMILLO PIEDRAHITA</t>
  </si>
  <si>
    <t>Personas pobres y vulnerables en la jurisdicción identificada con selección de beneficiarios del régimen subsidiado.</t>
  </si>
  <si>
    <t>Personas pobres no aseguradas atendidas con servicio de primer nivel en salud.</t>
  </si>
  <si>
    <t>Instituciones prestadoras de servicios de salud asistidas técnicamente.</t>
  </si>
  <si>
    <t>Sistemas de información implementados salud, desarrolladas</t>
  </si>
  <si>
    <t>Proyecto Hospital de primer nivel de atención dotado.</t>
  </si>
  <si>
    <t>Mecanismo de articulación implementado para la gestión de oferta social</t>
  </si>
  <si>
    <t>Instituciones Prestadoras de Servicios de salud asistidas técnicamente.</t>
  </si>
  <si>
    <t>R.P GESTION Fortalecimiento de las intervenciones de inspección, vigilancia y control a los factores de riesgos asociados al ambiente y el consumo</t>
  </si>
  <si>
    <t>S.G.P. GESTION Fortalecimiento de las intervenciones de inspección, vigilancia y control a los factores de riesgos asociados al ambiente y el consumo</t>
  </si>
  <si>
    <t>SGP  PIC Generación de estrategias para la promoción de estilos y condiciones de vida saludables y la atención  integral de los condiciones no transmisibles en el municipio de Itagüí</t>
  </si>
  <si>
    <t>SGP GESTION Generación de estrategias para la promoción de estilos y condiciones de vida saludables y la atención  integral de los condiciones no transmisibles en el municipio de Itagüí</t>
  </si>
  <si>
    <t>RP PIC Generación de estrategias para la promoción de estilos y condiciones de vida saludables y la atención  integral de los condiciones no transmisibles en el municipio de Itagüí</t>
  </si>
  <si>
    <t>R.P. GESTION Generación de estrategias para la promoción de estilos y condiciones de vida saludables y la atención  integral de los condiciones no transmisibles en el municipio de Itagüí</t>
  </si>
  <si>
    <t>R.P PIC Fortalecimiento de la gestión integral de los riesgos asociados a la salud mental y la sana convivencia</t>
  </si>
  <si>
    <t>SGP PIC Fortalecimiento de la gestión integral de los riesgos asociados a la salud mental y la sana convivencia</t>
  </si>
  <si>
    <t>SGP PIC ULTIMA DOCEAVA Fortalecimiento de la gestión integral de los riesgos asociados a la salud mental y la sana convivencia</t>
  </si>
  <si>
    <t>SGP PIC EXISTENCIA EN CAJA Y BANCO Fortalecimiento de la gestión integral de los riesgos asociados a la salud mental y la sana convivencia</t>
  </si>
  <si>
    <t>SGP GESTION ULTIMA DOCEAVA Fortalecimiento de la gestión integral de los riesgos asociados a la salud mental y la sana convivencia</t>
  </si>
  <si>
    <t>COF. DPTO DE ANT. RES. 2019060147934 APS Fortalecimiento de la gestión integral de los riesgos asociados a la salud mental y la sana convivencia</t>
  </si>
  <si>
    <t>R.P PIC Fortalecimiento de la política de seguridad alimentaria y nutricional para el mejoramiento de las condiciones en seguridad alimentaria y nutricional con entornos alimentarios saludables en la población del municipio de Itagüí</t>
  </si>
  <si>
    <t>R.P GESTION Fortalecimiento de la política de seguridad alimentaria y nutricional para el mejoramiento de las condiciones en seguridad alimentaria y nutricional con entornos alimentarios saludables en la población del municipio de Itagüí</t>
  </si>
  <si>
    <t>R.P. GESTION Fortalecimiento de la política de seguridad alimentaria y nutricional para el mejoramiento de las condiciones en seguridad alimentaria y nutricional con entornos alimentarios saludables en la población del municipio de Itagüí</t>
  </si>
  <si>
    <t>SGP GESTION Fortalecimiento de la política de seguridad alimentaria y nutricional para el mejoramiento de las condiciones en seguridad alimentaria y nutricional con entornos alimentarios saludables en la población del municipio de Itagüí</t>
  </si>
  <si>
    <t>R.P PIC Fortalecimiento de la campaña para la promoción de una sexualidad sana y responsable en el municipio de Itagüí</t>
  </si>
  <si>
    <t>SGP PIC Fortalecimiento de la campaña para la promoción de una sexualidad sana y responsable en el municipio de Itagüí</t>
  </si>
  <si>
    <t>SGP GESTIÓN Fortalecimiento de la campaña para la promoción de una sexualidad sana y responsable en el municipio de Itagüí</t>
  </si>
  <si>
    <t>R.P. GESTION APOYO A SUPERVISION Fortalecimiento de la política de seguridad alimentaria y nutricional para el mejoramiento de las condiciones en seguridad alimentaria y nutricional con entornos alimentarios saludables en la población del municipio de Itagüí</t>
  </si>
  <si>
    <t>SGP PIC Desarrollo de estrategias para la intervención a los factores de riesgo de las enfermedades transmisibles en el municipio de Itagüí</t>
  </si>
  <si>
    <t>ATENCIÓN EN SALUD PARA LA PRIMERA INFANCIA PAIP CONV 929 (EXISTENCIA EN CAJA Y BANCOS  Y RENDIMIENTOS F)</t>
  </si>
  <si>
    <t>R.P. GESTION Desarrollo de estrategias para la intervención a los factores de riesgo de las enfermedades transmisibles en el municipio de Itagüí</t>
  </si>
  <si>
    <t>SGP GESTION Desarrollo de estrategias para la intervención a los factores de riesgo de las enfermedades transmisibles en el municipio de Itagüí</t>
  </si>
  <si>
    <t>SGP PIC ULTIMA DOCEAVA Desarrollo de estrategias para la intervención a los factores de riesgo de las enfermedades transmisibles en el municipio de Itagüí</t>
  </si>
  <si>
    <t>GP GESTIÓN EXISTENCIA EN CAJA Y BANCOS Desarrollo de estrategias para la intervención a los factores de riesgo de las enfermedades transmisibles en el municipio de Itagüí</t>
  </si>
  <si>
    <t>R.P PIC Elaboración e implementación de la estrategia para la gestión del riesgo de emergencias y desastres en Salud Pública en el municipio de Itagüí</t>
  </si>
  <si>
    <t>SGP  PIC Elaboración e implementación de la estrategia para la gestión del riesgo de emergencias y desastres en Salud Pública en el municipio de Itagüí</t>
  </si>
  <si>
    <t>R.P. GESTION  Elaboración e implementación de la estrategia para la gestión del riesgo de emergencias y desastres en Salud Pública en el municipio de Itagüí</t>
  </si>
  <si>
    <t>R.P. GESTION Desarrollo de una campaña para la intervención a los factores de riesgo de las condiciones y estilos de vida saludable en el ámbito laboral en el municipio de Itagüí</t>
  </si>
  <si>
    <t>SGP GESTION Desarrollo de una campaña para la intervención a los factores de riesgo de las condiciones y estilos de vida saludable en el ámbito laboral en el municipio de Itagüí</t>
  </si>
  <si>
    <t>RP PIC Desarrollo de una campaña para la intervención a los factores de riesgo de las condiciones y estilos de vida saludable en el ámbito laboral en el municipio de Itagüí</t>
  </si>
  <si>
    <t>R.P PIC Desarrollo de una estrategia para la gestión intersectorial para la atención a  población vulnerable del municipio de Itagüí</t>
  </si>
  <si>
    <t>R.P. PIC Desarrollo de una estrategia para la gestión intersectorial para la atención a  población vulnerable del municipio de Itagüí</t>
  </si>
  <si>
    <t>S.G.P PIC RENDIMIENTOS FINANCIEROS Desarrollo de una estrategia para la gestión intersectorial para la atención a  población vulnerable del municipio de Itagüí</t>
  </si>
  <si>
    <t>RP GESTION Fortalecimiento de la participación social en salud en el municipio de Itagüí</t>
  </si>
  <si>
    <t>RP. CSF Fortalecimiento de la gestión para la prestación de servicios de salud a la población del régimen subsidiado</t>
  </si>
  <si>
    <t>SGP SSF Fortalecimiento de la gestión para la prestación de servicios de salud a la población del régimen subsidiado</t>
  </si>
  <si>
    <t>SGP  ULTIMA DOCEAVA SSF Fortalecimiento de la gestión para la prestación de servicios de salud a la población del régimen subsidiado</t>
  </si>
  <si>
    <t>ADRES SSF Fortalecimiento de la gestión para la prestación de servicios de salud a la población del régimen subsidiado</t>
  </si>
  <si>
    <t>ADRES SSF  IVC 4% Fortalecimiento de la gestión para la prestación de servicios de salud a la población del régimen subsidiado</t>
  </si>
  <si>
    <t>COLJUEGOS 75%  SSF Fortalecimiento de la gestión para la prestación de servicios de salud a la población del régimen subsidiado</t>
  </si>
  <si>
    <t>DTO DE ANTIOQUIA SSF Fortalecimiento de la gestión para la prestación de servicios de salud a la población del régimen subsidiado</t>
  </si>
  <si>
    <t>CUENTA PUENTE RENDIMIENTOS FINANCIEROS Fortalecimiento de la gestión para la prestación de servicios de salud a la población del régimen subsidiado</t>
  </si>
  <si>
    <t>FONPET SSFFortalecimiento de la gestión para la prestación de servicios de salud a la población del régimen subsidiado</t>
  </si>
  <si>
    <t>CP EXISTENCIA EN CAJA Y BANCOS MEJORAMIENTO INFRAESTRUCTURA Y DOTACION DE LA RED PUBLICA Fortalecimiento de la gestión para la prestación de servicios de salud a la población del régimen subsidiado</t>
  </si>
  <si>
    <t>SGP VIGENCIAS ANTERIORES CSF Fortalecimiento de la gestión para la prestación de servicios de salud a la población del régimen subsidiado</t>
  </si>
  <si>
    <t>RP. P Y D Fortalecimiento de la gestión para la prestación de servicios de salud de bajo nivel de complejidad a la población no cubierta con subsidios a la demanda, y sin capacidad de pago, del Municipio de Itagüí</t>
  </si>
  <si>
    <t xml:space="preserve"> RP. MEDICO EN CASA Fortalecimiento de la gestión para la prestación de servicios de salud de bajo nivel de complejidad a la población no cubierta con subsidios a la demanda, y sin capacidad de pago, del Municipio de Itagüí</t>
  </si>
  <si>
    <t>SGP MEDICO EN CASA Fortalecimiento de la gestión para la prestación de servicios de salud de bajo nivel de complejidad a la población no cubierta con subsidios a la demanda, y sin capacidad de pago, del Municipio de Itagüí</t>
  </si>
  <si>
    <t>SGP EXISTENCIA EN CAJA Y BANCOS SERVICIOS Fortalecimiento de la gestión para la prestación de servicios de salud de bajo nivel de complejidad a la población no cubierta con subsidios a la demanda, y sin capacidad de pago, del Municipio de Itagüí</t>
  </si>
  <si>
    <t>SGP RENDIMIENTOS FINANCIEROS P Y D Fortalecimiento de la gestión para la prestación de servicios de salud de bajo nivel de complejidad a la población no cubierta con subsidios a la demanda, y sin capacidad de pago, del Municipio de Itagüí</t>
  </si>
  <si>
    <t> R.P FUNCIONAMIENTO Fortalecimiento de la gestión para el mejoramiento de la calidad en los servicios que oferta la Secretaría de Salud y Protección Social a la población del municipio de Itagüí</t>
  </si>
  <si>
    <t>COLJUEGOS FUNCIONAMIENTO Fortalecimiento de la gestión para el mejoramiento de la calidad en los servicios que oferta la Secretaría de Salud y Protección Social a la población del municipio de Itagüí</t>
  </si>
  <si>
    <t>COLJUEGOS FUNCIONAMIENTO VIGENCIA ANTERIOR Fortalecimiento de la gestión para el mejoramiento de la calidad en los servicios que oferta la Secretaría de Salud y Protección Social a la población del municipio de Itagüí</t>
  </si>
  <si>
    <t>COLJUEGOS  FUNCIONAMIENTO Fortalecimiento  de los sistemas de información de la Secretaria  de Salud y Protección social del Municipio de Itagüí</t>
  </si>
  <si>
    <t>RP Fortalecimiento a la Empresa Social del estado Hospital del Sur Gabriel Jaramillo Piedrahita del Municipio de Itagüí</t>
  </si>
  <si>
    <t>Campañas de gestión del riesgo para abordar situaciones de salud relacionadas con condiciones ambientales implementadas</t>
  </si>
  <si>
    <t>Campañas de prevención del cáncer realizadas</t>
  </si>
  <si>
    <t>Campañas de gestión del riesgo en temas de consumo de sustancias psicoactivas implementadas</t>
  </si>
  <si>
    <t>Campañas de gestión del riesgo para temas de consumo, aprovechamiento biológico, calidad e inocuidad de los alimentos implementadas</t>
  </si>
  <si>
    <t>Campañas de gestión del riesgo en temas de salud sexual y reproductiva implementadas</t>
  </si>
  <si>
    <t>Campañas de gestión del riesgo para enfermedades emergentes, reemergentes y desatendidas implementadas</t>
  </si>
  <si>
    <t>Campañas anuales de gestión del riesgo para enfermedades emergentes, reemergentes y desatendidas implementadas</t>
  </si>
  <si>
    <t xml:space="preserve">Servicio anual de promoción, prevención, vigilancia y control de vectores y zoonosis, prestado </t>
  </si>
  <si>
    <t xml:space="preserve">Servicio de asistencia técnica para la atención integral de primera infancia, prestado </t>
  </si>
  <si>
    <t>Campaña anual de gestión del riesgo para enfermedades inmunoprevenibles implementadas</t>
  </si>
  <si>
    <t>Campañas de gestión del riesgo para abordar situaciones prevalentes de origen laboral implementadas</t>
  </si>
  <si>
    <t xml:space="preserve">Servicio de promoción, prevención, vigilancia y control de vectores y zoonosis, prestado </t>
  </si>
  <si>
    <t xml:space="preserve">Campañas de prevención de enfermedades cardiovasculares realizadas </t>
  </si>
  <si>
    <t xml:space="preserve">Servicio de gestión del riesgo, prestados, en temas de trastornos mentales </t>
  </si>
  <si>
    <t>Estrategias de Atención primaria realmente incorporadas en el Plan Decenal de Salud Pública.</t>
  </si>
  <si>
    <t xml:space="preserve">Campañas de gestión del riesgo en temas de trastornos mentales realizadas </t>
  </si>
  <si>
    <t>SGP SERVICIOSFortalecimiento de la gestión para la prestación de servicios de salud de bajo nivel de complejidad a la población no cubierta con subsidios a la demanda, y sin capacidad de pago, del Municipio de Itagüí</t>
  </si>
  <si>
    <t>RP SERVICIOS Fortalecimiento de la gestión para la prestación de servicios de salud de bajo nivel de complejidad a la población no cubierta con subsidios a la demanda, y sin capacidad de pago, del Municipio de Itagüí</t>
  </si>
  <si>
    <t>SGP EXISTENCIA EN CAJA Y BANCO P Y D Fortalecimiento de la gestión para la prestación de servicios de salud de bajo nivel de complejidad a la población no cubierta con subsidios a la demanda, y sin capacidad de pago, del Municipio de Itagüí</t>
  </si>
  <si>
    <t>SGP  P Y D Fortalecimiento de la gestión para la prestación de servicios de salud de bajo nivel de complejidad a la población no cubierta con subsidios a la demanda, y sin capacidad de pago, del Municipio de Itagüí</t>
  </si>
  <si>
    <t>RP FUNCIONAMIENTO Fortalecimiento  de los sistemas de información de la Secretaria  de Salud y Protección social del Municipio de Itagüí</t>
  </si>
  <si>
    <t>EJECUCIÓN PRESUPUESTAL A JUNIO 18</t>
  </si>
  <si>
    <t xml:space="preserve">Prestar servicios de Salud y de Bienestar </t>
  </si>
  <si>
    <t xml:space="preserve">Realizar encuentros de salud y bienestar </t>
  </si>
  <si>
    <t>Ejecutar los programas Mas Familias en Acción y Jóvenes en Acción.</t>
  </si>
  <si>
    <t>Desarrollar estrategias para la atención de poblaciones vulnerables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</si>
  <si>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participación social en salud en el municipio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</si>
  <si>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Secretaría de Salud y Protección Social</t>
    </r>
  </si>
  <si>
    <t>Realizar convocatoria a las organizaciones de las poblaciones prioritarias presentes en el municipio para que deleguen su representante ante el COPACO</t>
  </si>
  <si>
    <t>Realizar convocatoria para la conformación del CMSSS vigencia 2020-2022</t>
  </si>
  <si>
    <t>Acompañar a la veeduría municipal para constituir ejercicio de control social a los contratos y proyectos de salud pública</t>
  </si>
  <si>
    <t>Realizar reuniones de COPACO, CMSSS y asociaciones de usuarios</t>
  </si>
  <si>
    <t>Realizar ciclo de formación en temas del SGSSS y control social a la gestión publica</t>
  </si>
  <si>
    <t>Realizar jornada de reconocimiento a los actores del sector salud en los procesos exitosos de la Política de participación social en salud</t>
  </si>
  <si>
    <t>Informe Secretaria de Salud y Protección Social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</si>
  <si>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Desarrollo de una estrategia para la gestión intersectorial para la atención a  población vulnerable del municipio de Itagüí</t>
    </r>
  </si>
  <si>
    <t>Ejecución de estrategias de afiliación institucional al Sistema General de Seguridad Social en Salud</t>
  </si>
  <si>
    <t>Prestación de servicios de salud de primer nivel de complejidad a la población no cubierta con subsidios a la demanda, y sin capacidad de pago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</si>
  <si>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gestión para la prestación de servicios de salud de bajo nivel de complejidad a la población no cubierta con subsidios a la demanda, y sin capacidad de pago, del Municipio de Itagüí</t>
    </r>
  </si>
  <si>
    <t>PRESUPUESTO DEFINITIVO A JUNIO 18</t>
  </si>
  <si>
    <t>FORTALECIMIENTO INTERSECTORIAL PARA LA ATENCIÓN A LAS VICTIMAS EN LOS SERVICIOS DE SALUD</t>
  </si>
  <si>
    <t>DESARROLLO DE ESTRATEGIAS PARA GARANTIZAR EL DERECHO A LA ALIMENTACIÓN SANA CON EQUIDAD</t>
  </si>
  <si>
    <t>Diseñar la Campaña de gestión del riesgo para temas de consumo, aprovechamiento biológico, calidad e inocuidad de los alimentos implementadas</t>
  </si>
  <si>
    <t>Ajustar el plan local de seguridad alimentaria y nutricional, integrando todos los sectores o dependencias que participan en el</t>
  </si>
  <si>
    <t>Implementar la Campaña de gestión del riesgo para temas de consumo, aprovechamiento biológico, calidad e inocuidad de los alimentos implementadas</t>
  </si>
  <si>
    <t>Ejecutar programas de complementación alimentaria y nutricional.</t>
  </si>
  <si>
    <t>Ejecutar el apoyo a la supervisión para los programas de complementación alimentaria y nutricional</t>
  </si>
  <si>
    <t>Acompañamiento y asesoría técnica para la implementación del sistema de monitoreo en alimentación y nutrición.</t>
  </si>
  <si>
    <t>Gestionar convenios que propendan la seguridad alimentaria y nutricional en el municipio.</t>
  </si>
  <si>
    <t>Implementación de huertas de autoconsumo</t>
  </si>
  <si>
    <t>Fomento de entornos alimentarios saludables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</si>
  <si>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política de seguridad alimentaria y nutricional para el mejoramiento de las condiciones en seguridad alimentaria y nutricional con entornos alimentarios saludables en la población del municipio de Itagüí</t>
    </r>
  </si>
  <si>
    <t>Informe Estadísticas de la Secretaria de Salud y Protección Social de Antioquia</t>
  </si>
  <si>
    <t>Formulación de  la campaña</t>
  </si>
  <si>
    <t>Desarrollo de campaña en salud sexual y reproductiva en el componente seguridad materna</t>
  </si>
  <si>
    <t>Desarrollo de campaña en salud sexual y reproductiva en el componente derechos sexuales y reproductivos y prevención de embarazo adolescente</t>
  </si>
  <si>
    <t>Desarrollo de campaña en salud sexual y reproductiva en el componente Enfermedades de transmisión sexual</t>
  </si>
  <si>
    <t xml:space="preserve">Seguimiento de la implementación de la campaña </t>
  </si>
  <si>
    <t>UNIDAD ADMINISTRATIVA RESPONSABLE: Secretaría de Salud y Protección Social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</si>
  <si>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campaña para la promoción de una sexualidad sana y responsable en el municipio de Itagüí</t>
    </r>
  </si>
  <si>
    <t>Ajustar la política pública de seguridad alimentaria y nutricional</t>
  </si>
  <si>
    <t>FORTALECIMIENTO DE LA PARTICIPACIÓN SOCIAL EN SALUD</t>
  </si>
  <si>
    <t>Realizar audiencia pública de rendición de cuentas a la ciudadanía de manera conjunta entre la SSYPS, la ESE municipal y la veeduría</t>
  </si>
  <si>
    <t>Evaluar la prestación de servicios de salud para la población no cubierta con subsidios a la demanda, y sin capacidad de pago del Municipio de Itagüí</t>
  </si>
  <si>
    <t>Informe Secretaria de Salud y Protección Social del municipio de Itagüí</t>
  </si>
  <si>
    <t>Prestación de servicios de salud de protección especifica y detección temprana de enfermedades para la población no cubierta con subsidios a la demanda, y sin capacidad de pago del Municipio de Itagüí</t>
  </si>
  <si>
    <t>Prestación de servicios de salud en desarrollo de la estrategia medico en casa para la población no cubierta con subsidios a la demanda, y sin capacidad de pago del Municipio de Itagüí</t>
  </si>
  <si>
    <t xml:space="preserve">Desarrollar la estrategia "centro de escucha" </t>
  </si>
  <si>
    <t>Desarrollo de la estrategia de proyecto de vida para la promoción y prevención para la salud mental en la población joven</t>
  </si>
  <si>
    <t>Desarrollar la estrategia de Atención primaria en salud  para los diferentes entornos.</t>
  </si>
  <si>
    <t>Realizar el diseño de las estrategias del programa salud mente sana, cuerpo sano</t>
  </si>
  <si>
    <t>Realizar acciones de salud mental orientado en la metodología habilidades para la vida enfocado a prevención del consumo de sustancias psicoactivas, prevención del intento de suicidio y violencias.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</si>
  <si>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gestión integral de los riesgos asociados a la salud mental y la sana convivencia en el municipio de Itagüí</t>
    </r>
  </si>
  <si>
    <t>Operativizar la política publica municipal de Salud Mental</t>
  </si>
  <si>
    <t>Desarrollar el programa nacional de tuberculosis y Lepra</t>
  </si>
  <si>
    <t>Desarrollo de Acciones en el entorno comunitario de la estrategia "por una niñez con oportunidades"</t>
  </si>
  <si>
    <t xml:space="preserve"> Realizar Jornadas de Vacunación de acuerdo a los lineamientos nacionales.</t>
  </si>
  <si>
    <t xml:space="preserve"> Realizar gestión operativa para el desarrollo del PAI de acuerdo a los lineamientos nacionales.</t>
  </si>
  <si>
    <t>Realizar monitoreos de coberturas de vacunación  acorde a los lineamientos nacionales.</t>
  </si>
  <si>
    <t>Realizar Búsquedas Activas Comunitarias acorde a los lineamientos nacionales.</t>
  </si>
  <si>
    <t>IEC en vacunación sin barreras y fortalecimiento del PAI.</t>
  </si>
  <si>
    <t>Vigilancia epidemiológica de eventos inmunoprevenibles</t>
  </si>
  <si>
    <t>Mejoramiento  o mantenimiento del centro de acopio y/o equipos de cadena de frio que dé mayor garantía para la conservación de biológicos e insumos del Programa Ampliado de Inmunizaciones-PAI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</si>
  <si>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Desarrollo de estrategias para la intervención a los factores de riesgo de las enfermedades transmisibles en el municipio de Itagüí</t>
    </r>
  </si>
  <si>
    <t>Operativizar desde IEC la estrategia de gestión integrada de vectores</t>
  </si>
  <si>
    <t>Realizar intervenciones en control de vectores (barrios, conglomerados, instituciones) según lineamientos del Ministerio de Salud y Protección Social.</t>
  </si>
  <si>
    <t>Realizar vigilancia epidemiológica a eventos de interés en Salud Pública no inmunoprevenibles</t>
  </si>
  <si>
    <t>Desarrollar las investigaciones epidemiológicas de campo según la estrategia de gestión integrada de vectores.</t>
  </si>
  <si>
    <t>Informes municipales</t>
  </si>
  <si>
    <t>Diseño de una campaña para  la promocion de estilos y condiciones de vida saludables asociadas a las enfermedades cardiovasculares</t>
  </si>
  <si>
    <t>Ejecución de campaña para  la promocion de estilos y condiciones de vida saludables asociadas a las enfermedades cardiovasculares en el entorno comunitario</t>
  </si>
  <si>
    <t>Ejecución de campaña para  la promocion de estilos y condiciones de vida saludables asociadas a las enfermedades cardiovasculares en el entorno familiar</t>
  </si>
  <si>
    <t>Ejecución de campaña para  la promocion de estilos y condiciones de vida saludables asociadas a las enfermedades cardiovasculares en el entorno institucional</t>
  </si>
  <si>
    <t>Ejecución de campaña para  la promocion de estilos y condiciones de vida saludables asociadas a las enfermedades cardiovasculares en el entorno laboral</t>
  </si>
  <si>
    <t>Piezas comunicacionales y material educativo diseñado para la  campaña de promocion de estilos y condiciones de vida saludables asociadas a las enfermedades cardiovasculares</t>
  </si>
  <si>
    <t>Asistencia tecnica a las IPS del municipio de Itagui.</t>
  </si>
  <si>
    <t xml:space="preserve">Diseño de una campaña para  la promocion de estilos y condiciones de vida saludables  asociadas al cancer </t>
  </si>
  <si>
    <t>Ejecución de campaña para  la promocion de estilos y condiciones de vida saludables asociadas al cancer  en el entorno comunitario</t>
  </si>
  <si>
    <t>Ejecución de campaña para  la promocion de estilos y condiciones de vida saludables asociadas al cancer  en el entorno familiar</t>
  </si>
  <si>
    <t>Ejecución de campaña para  la promocion de estilos y condiciones de vida saludables asociadas al cancer  en el entorno institucional</t>
  </si>
  <si>
    <t>Ejecución de campaña para  la promocion de estilos y condiciones de vida saludables asociadas al cancer  en el entorno laboral</t>
  </si>
  <si>
    <t xml:space="preserve">Piezas comunicacionales y material educativo diseñado para la  campaña de promocion de estilos y condiciones de vida saludables asociadas al cancer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</si>
  <si>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Generación de estrategias para la promoción de estilos y condiciones de vida saludables y la atención  integral de los condiciones no transmisibles en el municipio de Itagüí</t>
    </r>
  </si>
  <si>
    <t>Diseñar de estrategia municipal de respuesta a emergencias y desastres en salud pública</t>
  </si>
  <si>
    <t>Desarrollar campaña para fortalecer la capacidad municipal para la detección, evaluación, notificación de eventos y respuesta a riesgos y emergencias de salud pública de importancia nacional e internacional</t>
  </si>
  <si>
    <t>Desarrollar campaña para la atención oportuna de emergencias cardiovasculares súbitas en la población, por medio del programa "Espacios cardioprotegidos".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</si>
  <si>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Elaboración e implementación de la estrategia para la gestión del riesgo de emergencias y desastres en Salud Pública en el municipio de Itagüí</t>
    </r>
  </si>
  <si>
    <t>Informe Secretaría de Salud y Protección Social</t>
  </si>
  <si>
    <t>Desarrollar campaña para la prevención de lesiones por pólvora y líquidos hirvientes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</si>
  <si>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Desarrollo de una campaña para la intervención a los factores de riesgo de las condiciones y estilos de vida saludable en el ámbito laboral en el municipio de Itagüí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</si>
  <si>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gestión para la prestación de servicios de salud a la población del régimen subsidiado</t>
    </r>
  </si>
  <si>
    <t>Garantizar el acceso a los servicios de salud a la población afiliada al régimen subsidiado del municipio de Itagüí conforme a la normatividad vigente</t>
  </si>
  <si>
    <t>Ejecutar estrategias afiliación al Sistema General de Seguridad Social en Salud</t>
  </si>
  <si>
    <t>Desarrollar campaña para mejorar las condiciones de salud y medio ambiente de trabajo de la población trabajadora, de los riesgos laborales y ocupacionales que puedan afectar negativamente el estado de bienestar y salud</t>
  </si>
  <si>
    <t>Desarrollar acciones de fortaleciendo la gestión intersectorial en el nivel local y/o regional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</si>
  <si>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 Fortalecimiento de la gestión para el mejoramiento de la calidad en los servicios que oferta la Secretaría de Salud y Protección Social a la población del municipio de Itagüí</t>
    </r>
  </si>
  <si>
    <t>21040103040102 18</t>
  </si>
  <si>
    <t>SALUD PARA CERRAR BRECHAS</t>
  </si>
  <si>
    <t>R.P GESTION FORTALECIMIENTO DE LA INSPECCION, VIGILANCIA Y CONTROL DE LOS FACTORES DE RIESGO ASOCIADOS AL AMBIENTE Y AL CONSUMO</t>
  </si>
  <si>
    <t>S.G.P. GESTION SALUD PUBLICA COLECTIVA FORTALECIMIENTO DE LA INSPECCIÓN, VIGILANCIA Y CONTROL DE LOS FACTORES DE RIESGO ASOCIADOS AL AMBIENTE Y CONSUMO.</t>
  </si>
  <si>
    <t>SGP  PIC FORTALECIMIENTO DE LA PROMOCION DE LA SALUD Y PREVENCION DE LAS ENFERMEDADES CRONICAS NO TRANSMISIBLES</t>
  </si>
  <si>
    <t>SGP GESTION FORTALECIMIENTODE LA PROMOCIÓN DE LA SALUD Y PREVENCIÓN DE LAS ENFERMEDADES CRÓNICAS NO TRANSMISIBLES</t>
  </si>
  <si>
    <t>RP PIC FORTALECIMIENTO DE LA PROMOCION DE LA SALUD Y PREVENCION DE LAS ENFERMEDADES CRONICAS NO TRANSMISIBLES</t>
  </si>
  <si>
    <t>R.P. GESTION MEJORAMIENTO DE LAS CONDICIONES Y FACTORES DE RIESGO DE LAS ENFERMEDADES TRANSMISIBLES</t>
  </si>
  <si>
    <t>R.P PIC DESARROLLO DE ACCIONES PARA LA PROMOCION DE LA SALUD MENTAL Y LA SANA CONVIVENCIA</t>
  </si>
  <si>
    <t>SGP PIC DESARROLLO DE ACCIONES PARA LA PROMOCION DE LA SALUD MENTAL Y LA SANA CONVIVENCIA</t>
  </si>
  <si>
    <t>SGP PIC ULTIMA DOCEAVA DESARROLLO DE ACCIONES PARA LA PROMOCION DE LA SALUD Y LA SANA CONVIVENCIA</t>
  </si>
  <si>
    <t>SGP PIC EXISTENCIA EN CAJA Y BANCO DESARROLLO DE ACCIONES PARA LA PROMOCION DE LA SALUD Y LA SANA CONVIVENCIA</t>
  </si>
  <si>
    <t>SGP GESTION ULTIMA DOCEAVA  DESARROLLO DE ACCIONES PARA LA PROMOCION DE LA SALUD MENTAL Y LA SANA CONVIVENCIA</t>
  </si>
  <si>
    <t>COF. DPTO DE ANT. RES. 2019060147934 APS PROMOCIÓN DE LA SALUD MENTAL</t>
  </si>
  <si>
    <t>R.P PIC DESARROLLO DE ESTRATEGIAS PARA GARANTIZAR EL DERECHO A LA ALIMENTACION SANA CON EQUIDAD</t>
  </si>
  <si>
    <t>R.P GESTION INTERVENTORIA DESARROLLO DE ESTRATEGIAS PARA GARANTIZAR EL DERECHO A LA ALIMENTACION SANA CON EQUIDAD</t>
  </si>
  <si>
    <t>R.P. GESTION DESARROLLO DE ESTRATEGIAS PARA GARANTIZAR EL DERECHO A LA ALIMENTACIÓN SANA CON EQUIDAD</t>
  </si>
  <si>
    <t>SGP GESTION DESARROLLO DE ESTRATEGIAS PARA GARANTIZAR EL DERECHO A LA ALIMENTACIÓN SANA CON EQUIDAD</t>
  </si>
  <si>
    <t>R.P GESTION DESARROLLO DE ESTRATEGIAS PARA GARANTIZAR EL DERECHO A LA ALIMENTACION SANA CON EQUIDAD PRESUPUESTO PARTICIPATIVO</t>
  </si>
  <si>
    <t>R.P. GESTION SUPERVISION DESARROLLO DE ESTRATEGIAS PARA GARANTIZAR EL DERECHO A LA ALIMENTACION SANA CON EQUIDAD</t>
  </si>
  <si>
    <t>R.P PIC DESARROLLO DE ESTRATEGIAS PARA EL FOMENTO DEL DESARROLLO DE LA SEXUALIDAD</t>
  </si>
  <si>
    <t>SGP PIC DESARROLLO DE ESTRATEGIAS PARA EL FOMENTO DEL DESARROLLO DE LA SEXUALIDAD</t>
  </si>
  <si>
    <t>SGP GESTIÓN DESARROLLO DE ESTRATEGIAS PARA EL FOMENTO DEL DESARROLLO DE LA SEXUALIDAD</t>
  </si>
  <si>
    <t>SGP PIC MEJORAMIENTO DE LAS CONDICIONES Y FACTORES DE RIESGO DE LAS ENFERMEDADES TRANSMISIBLES</t>
  </si>
  <si>
    <t xml:space="preserve"> ATENCIÓN EN SALUD PARA LA PRIMERA INFANCIA PAIP CONV 929 (EXISTENCIA EN CAJA Y BANCOS  Y RENDIMIENTOS F)</t>
  </si>
  <si>
    <t>R.P. GESTION MEJORAMIENTO DE LAS CONDICIONES Y FACTORES DE RIESGOSDE LAS ENFERMEDADESTRANSMISABLES</t>
  </si>
  <si>
    <t>SGP GESTION MEJORAMIENTO DE LAS CONDICIONES Y FACTORES DE RIESGO DE LAS ENFERMEDADES TRANSMISIBLES</t>
  </si>
  <si>
    <t>SGP PIC ULTIMA DOCEAVA MEJORAMIENTO DE LAS CONDICIONES Y FACTORES DE RIESGO DE LAS ENFERMEDADES TRANSMISIBLEE</t>
  </si>
  <si>
    <t>SGP GESTIÓN EXISTENCIA EN CAJA Y BANOS MEJORAMIENTO DE LAS CONDICIONES Y FACTORES DE RIESGO DE LAS ENFERMEDADES TRANSMISIBLEE</t>
  </si>
  <si>
    <t>R.P PIC FORTALECIMIENTO A LA RESPUESTA ANTE EPIDEMIAS, BROTES Y/O EMERGENCIAS SANITARIAS</t>
  </si>
  <si>
    <t>SGP  PIC FORTALECIMIENTO A LA RESPUESTA ANTE EPIDEMIAS, BROTES Y/O EMERGENCIAS SANITARIAS</t>
  </si>
  <si>
    <t>R.P. GESTION FORTALECIMIENTO A LA RESPUESTA ANTE EPIDEMIAS, BROTES Y/O EMERGENCIAS SANITARIAS</t>
  </si>
  <si>
    <t>R.P. GESTION DESARROLLO DE ESTRATEGIAS PARA LA AFILIACION AL SISTEMA GENERAL DE SEGURIDAD SOCIAL</t>
  </si>
  <si>
    <t>SGP GESTION DESARROLLO DE ESTRATEGIAS PARA LA AFILIACION AL SISTEMA GENERAL DE SEGURIDAD SOCIAL</t>
  </si>
  <si>
    <t>RP PIC DESARROLLO DE ESTRATEGIAS PARA LA AFILIACIÓN AL SISTEMA GENERAL DE SEGURIDAD SOCIAL.</t>
  </si>
  <si>
    <t>R.P PIC FORTALECIMIENTO INTERSECTORIAL PARA LA ATENCION A LAS VICTIMAS EN LOS SERVICIOS DE SALUD</t>
  </si>
  <si>
    <t xml:space="preserve">R.P. PIC FORTALECIMIENTO INTERSECTORIAL PARA LA ATENCION A LAS POBLACIONES VULNERABLES </t>
  </si>
  <si>
    <t>S.G.P PIC RENDIMIENTOS FINANCIEROS FORTALECIMIENTO INTERSECTORIAL PARA LA ATENCIÓN  A LAS POBLACIONES VULNERABLES</t>
  </si>
  <si>
    <t>RP GESTION FORTALECIMIENTO DE LA PARTICIPACION SOCIAL EN SALUD</t>
  </si>
  <si>
    <t xml:space="preserve"> ADMINISTRACION DE LOS RECURSOS PARA LA FINANCIACION DEL REGIMEN SUBSIDIADO</t>
  </si>
  <si>
    <t xml:space="preserve">RP. REGIMEN SUBSIDIADO -CSF </t>
  </si>
  <si>
    <t xml:space="preserve">SGP SALUD REGIMEN SUBSIDIADO ONCE DOCEAVAS -SSF </t>
  </si>
  <si>
    <t>SGP REGIMEN SUBSIDIADO ULTIMA DOCEAVA -SSF</t>
  </si>
  <si>
    <t>ADRES SSF REGIMEN SUBSIDIADOS</t>
  </si>
  <si>
    <t>ADRES SSF  IVC 4%</t>
  </si>
  <si>
    <t xml:space="preserve">COLJUEGOS 75% REGIMEN SUBSIDIADO - SSF </t>
  </si>
  <si>
    <t>REGIMEN SUBSIDIADO DEPARTAMENTO DE ANTIOQUIA- SSF</t>
  </si>
  <si>
    <t>C.P REGIMEN SUBSIDIADO CUENTA PUENTE RENDIMIENTOS FINANCIEROS</t>
  </si>
  <si>
    <t>FONPET REGIMEN SUBSIDIADO SSF</t>
  </si>
  <si>
    <t>CP EXISTENCIA EN CAJA Y BANCOS REGIMEN SUBSIDIADO MEJORAMIENTO INFRAESTRUCTURA Y DOTACION DE LA RED PUBLICA</t>
  </si>
  <si>
    <t>SGP VIGENCIAS ANTERIORES REGIMEN SUBSIDIADO CSF</t>
  </si>
  <si>
    <t>RP SALUD PPNA-OFERTA PRESTACION SERVICIO VINCULADOS</t>
  </si>
  <si>
    <t>SGP SALUD PPNA-OFERTA PRESTACION SERVICIO VINCULADOS</t>
  </si>
  <si>
    <t>SGP EXISTENCIA EN CAJA Y BANCO PPNA-OFERTA PROMOCIÒN Y PREVENCIÒN</t>
  </si>
  <si>
    <t xml:space="preserve"> RP. SALUD PPNA OFERTA PROMOCION Y PREVENCION (P Y D)</t>
  </si>
  <si>
    <t>SGP SALUD PPNA-OFERTA PROMOCION Y PREVENCION</t>
  </si>
  <si>
    <t xml:space="preserve"> RP. SALUD PPNA OFERTA MEDICO EN CASA</t>
  </si>
  <si>
    <t>SGP. SALUD PPNA OFERTA MEDICO EN CASA</t>
  </si>
  <si>
    <t>SGP EXISTENCIA EN CAJA Y BANCOS PPNA-OFERTA PRESTACION DE SERVICIO VINCULADOS</t>
  </si>
  <si>
    <t>SGP RENDIMIENTOS FINANCIEROS OFERTA PROMOCION Y PREVENCION</t>
  </si>
  <si>
    <t>SGP. APORTES PATRONALES SALUD - SSF</t>
  </si>
  <si>
    <t xml:space="preserve">R.P FUNCIONAMIENTO APOYO A LA GESTION DE LA SECRETARIA DE SALUD  </t>
  </si>
  <si>
    <t xml:space="preserve">COLJUEGOS FUNCIONAMIENTO APOYO A LA GESTION DE LA SECRETARIA DE SALUD </t>
  </si>
  <si>
    <t>COLJUEGOS FUNCIONAMIENTO VIGENCIA ANTERIOR GESTION DE APOYO A LA SECRETARIA DE SALUD</t>
  </si>
  <si>
    <t>RP SISTEMAS DE INFORMACION</t>
  </si>
  <si>
    <t>COLJUEGOS  FUNCIONAMIENTO SISTEMAS DE INFORMACION</t>
  </si>
  <si>
    <t>RP FORTALECIMIENTO FINANCIERO INSTITUCIONAL PARA ESE HOSPITAL DEL SUR</t>
  </si>
  <si>
    <t xml:space="preserve">ADQUISICIÓN DE MOBILIARIO Y EQUIPO BIOMÉDICO E INFORMÁTICO ESE HOSPITAL DEL SUR GJP DEL MUNICIPIO DE ITAGUI </t>
  </si>
  <si>
    <t>REPOSICION DE LA INFRAESTRUCTURA FISICA DEL CENTRO DE SALUD SANTA MARIA DE LA ESE HOSPITAL DEL SUR GABRIEL JARAMILLO PIEDRAHITA</t>
  </si>
  <si>
    <t>Descripción del Rubro 2016 - 2019</t>
  </si>
  <si>
    <t>Descripción del Rubro 2020 - 2023</t>
  </si>
  <si>
    <t xml:space="preserve">RUBRO PRESUPUESTAL
2016 - 2019 </t>
  </si>
  <si>
    <t>LA OPORTUNIDAD DE AMBIENTES SALUDABLES</t>
  </si>
  <si>
    <t>POR UNA OPORTUNIDAD DE VIVIR MÁS Y MEJOR</t>
  </si>
  <si>
    <t>MENTE SANA, CUERPO SANO</t>
  </si>
  <si>
    <t>ALIMENTACIÓN CON OPORTUNIDADES SANAS Y SEGURAS</t>
  </si>
  <si>
    <t>SEXUALIDAD SANA PARA UNA VIDA CON OPORTUNIDADES</t>
  </si>
  <si>
    <t>MEJORES OPORTUNIDADES SIN TRANSMISIÓN DE ENFERMEDADES</t>
  </si>
  <si>
    <t>SALUD EN EMERGENCIAS Y DESASTRES, UNA MAYOR OPORTUNIDAD PARA LA VIDA</t>
  </si>
  <si>
    <t>OPORTUNIDADES PARA ENTORNOS LABORALES SALUDABLES</t>
  </si>
  <si>
    <t>OPORTUNIDADES EN SALUD PARA POBLACIÓN VULNERABLE</t>
  </si>
  <si>
    <t>GESTIÓN EN SALUD, LIDERANDO OPORTUNIDADES PARA LA VIDA</t>
  </si>
  <si>
    <t>FORTALECIMIENTO DE LA GESTIÓN PARA LA PRESTACIÓN DE SERVICIOS DE SALUD A LA POBLACIÓN DEL RÉGIMEN SUBSIDIADO</t>
  </si>
  <si>
    <t>FORTALECIMIENTO DE LA GESTIÓN PARA LA PRESTACIÓN DE SERVICIOS DE SALUD DE BAJO NIVEL DE COMPLEJIDAD A LA POBLACIÓN NO CUBIERTA CON SUBSIDIOS A LA DEMANDA, Y SIN CAPACIDAD DE PAGO, DEL MUNICIPIO DE ITAGÜÍ</t>
  </si>
  <si>
    <t>FORTALECIMIENTO  DE LOS SISTEMAS DE INFORMACIÓN DE LA SECRETARIA  DE SALUD Y PROTECCIÓN SOCIAL DEL MUNICIPIO DE ITAGÜÍ</t>
  </si>
  <si>
    <t>FORTALECIMIENTO A LA EMPRESA SOCIAL DEL ESTADO HOSPITAL DEL SUR GABRIEL JARAMILLO PIEDRAHITA DEL MUNICIPIO DE ITAGÜÍ</t>
  </si>
  <si>
    <t>COMPROMISO 4. POR EL TEJIDO SOCIAL PARA EL SER, LA FAMILIA Y LA COMUNIDAD</t>
  </si>
  <si>
    <t>LINEA 13. UNA CIUDAD CON OPORTUNIDADES PARA TODOS EN SALUD</t>
  </si>
  <si>
    <t>FORTALECIMIENTO DE LA GESTIÓN PARA EL MEJORAMIENTO DE LA CALIDAD EN LOS SERVICIOS QUE OFERTA LA SECRETARÍA DE SALUD Y PROTECCIÓN SOCIAL A LA POBLACIÓN DEL MUNICIPIO DE ITAGÜÍ</t>
  </si>
  <si>
    <t>SUBCUENTA</t>
  </si>
  <si>
    <t>PROGRAMA</t>
  </si>
  <si>
    <t>PROYECTO</t>
  </si>
  <si>
    <t>ELIMINAR</t>
  </si>
  <si>
    <t>FONDO</t>
  </si>
  <si>
    <t>LINEA ESTRATEGICA</t>
  </si>
  <si>
    <t>COMPROMISO</t>
  </si>
  <si>
    <t>GASTO</t>
  </si>
  <si>
    <t>Realizar pago de 0.4% de los recursos del Régimen subsidiado destinados a la Inspección, Vigilancia y Control a la Superintendencia Nacional de Salud, de Conformidad con lo dispuesto en el art. 119 de la Ley 1438 de 2011 y reglamentado por el Decreto 971 de 2011</t>
  </si>
  <si>
    <t>Desarrollar el Programa de Auditoria para el Mejoramiento de la Calidad en la Secretaría de Salud y Protección Social</t>
  </si>
  <si>
    <t>Realizar monitoreo a la prestacion de servicios de salud a IPS con presencia en el territorio</t>
  </si>
  <si>
    <t>Desarrollar estrategias para el mejoramiento de la calidad en la prestación de servicios en la Secretaría de Salud y Perotección Social</t>
  </si>
  <si>
    <t>Diseñar estrategia de entornos saludables en el ámbito laboral para la promoción de modos, condiciones, estilos de vida saludables, el mantenimiento del bienestar físico, mental y social de los trabajadores del sector formal e informal de la economía</t>
  </si>
  <si>
    <t>Diseño, documentación y actualización permanente de la estrategia  "Por una niñez con oportunidades"</t>
  </si>
  <si>
    <t>Documentar y actualizar permanente la estrategia de gestión integrada de vectores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</si>
  <si>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 Fortalecimiento a la Empresa Social del estado Hospital del Sur Gabriel Jaramillo Piedrahita del Municipio de Itagüí</t>
    </r>
  </si>
  <si>
    <t xml:space="preserve">Realizar estudio, diagnostico  e inventario de las necesidades informaticas de la Secretaria de Salud y Proteccion Social </t>
  </si>
  <si>
    <t>Adquirir elementos y/o servicios tecnológicos y de telecomunicaciones necesarios para el funcionamiento de la solución.</t>
  </si>
  <si>
    <t xml:space="preserve">Diseñar y desarrollar el programa de telemedicina </t>
  </si>
  <si>
    <t xml:space="preserve">Implementar estrategias para el  desarrollo de aplicaciones informaticas para la Secretaria de Salud y Proteccion Social </t>
  </si>
  <si>
    <t xml:space="preserve">Identificar las necesidades de ESE para la prestacion se servicios de salud indiviculaes y colectivos </t>
  </si>
  <si>
    <t xml:space="preserve">Adquirir  mobiliario y/o  equipo biomedico   </t>
  </si>
  <si>
    <t xml:space="preserve">Adquirir  equipos informaticos </t>
  </si>
  <si>
    <t>Realizar seguimiento a la ejecución de recursos</t>
  </si>
  <si>
    <t>Adquirir hadware, software, licencias y servicios de copiado e impresión</t>
  </si>
  <si>
    <t xml:space="preserve"> Actualizar la estrategia de gestión integrada de zoonosis</t>
  </si>
  <si>
    <t>Realizar vacunación y desparasitación de caninos y felinos</t>
  </si>
  <si>
    <t>Realizar Vigilancia y control de las enfermedades transmitidas por zoonosis</t>
  </si>
  <si>
    <t xml:space="preserve">Realizar control químico de plagas y vectores </t>
  </si>
  <si>
    <t>Diseño de campañas de gestión del riesgo para abordar situaciones de salud relacionadas con condiciones de la salud ambiental y del consumo</t>
  </si>
  <si>
    <t xml:space="preserve">Fortalecer de la capacidad operativa para realizar visitas de inspección, vigilancia y control de factores de riesgos a establecimientos abiertos al público donde se expenden  alimentos y licor y a vehículos transportadores de alimentos. </t>
  </si>
  <si>
    <t xml:space="preserve">Realizar capacitaciones en el Manejo Higiénico de Alimentos a la comunidad en general </t>
  </si>
  <si>
    <t xml:space="preserve">Adquirir materiales y equipos </t>
  </si>
  <si>
    <t>Adquirir elementos y dotación básica para el personal de la secretaria de salud y protección social.</t>
  </si>
  <si>
    <t xml:space="preserve">Realizar calibración de equipos </t>
  </si>
  <si>
    <t xml:space="preserve">Realizar visitas de IVC a establecimientos y viviendas con riesgo epidemiológico asociados al ambiente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</si>
  <si>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 Fortalecimiento  de los sistemas de información de la Secretaria  de Salud y Protección Social del Municipio de Itagüí</t>
    </r>
  </si>
  <si>
    <t>Informe Secretaría de Salud</t>
  </si>
  <si>
    <t xml:space="preserve">Realizar vigilancia de la calidad fisicoquímica o microbiológica de los alimentos que se elaboran y se expenden en el Municipio de Itagüí y del agua de consumo humano y de uso recreativo </t>
  </si>
  <si>
    <t xml:space="preserve">Realizar capacitaciones de los diferentes factores de riesgos y promover las actividades de los sujetos  que desarrollan actividades económicas específicas en el Municipio de Itagüí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</si>
  <si>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las intervenciones de inspección, vigilancia y control a los factores de riesgos asociados al ambiente y el consumo en el municipio de Itagüí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</si>
</sst>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.00"/>
    <numFmt numFmtId="165" formatCode="&quot;$&quot;\ #,##0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rgb="FF000000"/>
      <name val="Tahoma"/>
      <family val="2"/>
    </font>
    <font>
      <sz val="7"/>
      <color rgb="FF000000"/>
      <name val="Tahoma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164" fontId="6" fillId="3" borderId="30" xfId="0" applyNumberFormat="1" applyFont="1" applyFill="1" applyBorder="1" applyAlignment="1" applyProtection="1">
      <alignment vertical="center" wrapText="1" readingOrder="1"/>
    </xf>
    <xf numFmtId="0" fontId="8" fillId="2" borderId="1" xfId="2" applyFont="1" applyFill="1" applyBorder="1" applyAlignment="1" applyProtection="1">
      <alignment vertical="center" wrapText="1"/>
      <protection hidden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49" fontId="10" fillId="2" borderId="39" xfId="0" applyNumberFormat="1" applyFont="1" applyFill="1" applyBorder="1" applyAlignment="1">
      <alignment horizontal="left" vertical="center" wrapText="1" readingOrder="1"/>
    </xf>
    <xf numFmtId="0" fontId="11" fillId="2" borderId="39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vertical="center" wrapText="1" readingOrder="1"/>
    </xf>
    <xf numFmtId="164" fontId="10" fillId="2" borderId="1" xfId="0" applyNumberFormat="1" applyFont="1" applyFill="1" applyBorder="1" applyAlignment="1" applyProtection="1">
      <alignment vertical="center" wrapText="1" readingOrder="1"/>
    </xf>
    <xf numFmtId="0" fontId="11" fillId="2" borderId="1" xfId="0" applyFont="1" applyFill="1" applyBorder="1" applyAlignment="1">
      <alignment wrapText="1"/>
    </xf>
    <xf numFmtId="0" fontId="0" fillId="2" borderId="0" xfId="0" applyFill="1"/>
    <xf numFmtId="164" fontId="10" fillId="2" borderId="1" xfId="0" applyNumberFormat="1" applyFont="1" applyFill="1" applyBorder="1" applyAlignment="1">
      <alignment horizontal="right" vertical="center" wrapText="1" readingOrder="1"/>
    </xf>
    <xf numFmtId="0" fontId="9" fillId="2" borderId="20" xfId="0" applyFont="1" applyFill="1" applyBorder="1" applyAlignment="1">
      <alignment vertical="center" wrapText="1"/>
    </xf>
    <xf numFmtId="164" fontId="12" fillId="2" borderId="30" xfId="0" applyNumberFormat="1" applyFont="1" applyFill="1" applyBorder="1" applyAlignment="1" applyProtection="1">
      <alignment vertical="center" wrapText="1" readingOrder="1"/>
    </xf>
    <xf numFmtId="0" fontId="12" fillId="2" borderId="1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center" vertical="center" wrapText="1"/>
    </xf>
    <xf numFmtId="49" fontId="12" fillId="2" borderId="30" xfId="0" applyNumberFormat="1" applyFont="1" applyFill="1" applyBorder="1" applyAlignment="1">
      <alignment horizontal="left" vertical="center" wrapText="1" readingOrder="1"/>
    </xf>
    <xf numFmtId="42" fontId="12" fillId="2" borderId="1" xfId="3" applyNumberFormat="1" applyFont="1" applyFill="1" applyBorder="1" applyAlignment="1">
      <alignment horizontal="center" vertical="center"/>
    </xf>
    <xf numFmtId="42" fontId="12" fillId="2" borderId="43" xfId="3" applyNumberFormat="1" applyFont="1" applyFill="1" applyBorder="1" applyAlignment="1">
      <alignment horizontal="center" vertical="center"/>
    </xf>
    <xf numFmtId="42" fontId="12" fillId="2" borderId="1" xfId="3" applyNumberFormat="1" applyFont="1" applyFill="1" applyBorder="1" applyAlignment="1">
      <alignment vertical="center"/>
    </xf>
    <xf numFmtId="42" fontId="12" fillId="2" borderId="13" xfId="0" applyNumberFormat="1" applyFont="1" applyFill="1" applyBorder="1" applyAlignment="1">
      <alignment vertical="center"/>
    </xf>
    <xf numFmtId="0" fontId="12" fillId="2" borderId="1" xfId="2" applyFont="1" applyFill="1" applyBorder="1" applyAlignment="1" applyProtection="1">
      <alignment horizontal="center" vertical="center" wrapText="1"/>
      <protection hidden="1"/>
    </xf>
    <xf numFmtId="42" fontId="12" fillId="2" borderId="19" xfId="3" applyNumberFormat="1" applyFont="1" applyFill="1" applyBorder="1" applyAlignment="1">
      <alignment horizontal="center" vertical="center"/>
    </xf>
    <xf numFmtId="42" fontId="12" fillId="2" borderId="19" xfId="3" applyNumberFormat="1" applyFont="1" applyFill="1" applyBorder="1" applyAlignment="1">
      <alignment vertical="center"/>
    </xf>
    <xf numFmtId="42" fontId="12" fillId="2" borderId="44" xfId="3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3" fontId="12" fillId="2" borderId="43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2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42" fontId="11" fillId="2" borderId="20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2" fontId="11" fillId="2" borderId="1" xfId="1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vertical="center" wrapText="1"/>
    </xf>
    <xf numFmtId="0" fontId="11" fillId="2" borderId="39" xfId="0" applyFont="1" applyFill="1" applyBorder="1" applyAlignment="1">
      <alignment horizontal="center" vertical="center" wrapText="1"/>
    </xf>
    <xf numFmtId="42" fontId="11" fillId="2" borderId="39" xfId="0" applyNumberFormat="1" applyFont="1" applyFill="1" applyBorder="1" applyAlignment="1">
      <alignment vertical="center" wrapText="1"/>
    </xf>
    <xf numFmtId="42" fontId="11" fillId="2" borderId="40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2" fontId="11" fillId="2" borderId="1" xfId="0" applyNumberFormat="1" applyFont="1" applyFill="1" applyBorder="1" applyAlignment="1">
      <alignment vertical="center" wrapText="1"/>
    </xf>
    <xf numFmtId="42" fontId="11" fillId="2" borderId="13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49" fontId="10" fillId="2" borderId="56" xfId="0" applyNumberFormat="1" applyFont="1" applyFill="1" applyBorder="1" applyAlignment="1">
      <alignment horizontal="left" vertical="center" wrapText="1"/>
    </xf>
    <xf numFmtId="0" fontId="11" fillId="2" borderId="56" xfId="0" applyFont="1" applyFill="1" applyBorder="1" applyAlignment="1">
      <alignment vertical="center" wrapText="1"/>
    </xf>
    <xf numFmtId="0" fontId="11" fillId="2" borderId="56" xfId="0" applyFont="1" applyFill="1" applyBorder="1" applyAlignment="1">
      <alignment horizontal="center" vertical="center" wrapText="1"/>
    </xf>
    <xf numFmtId="164" fontId="10" fillId="2" borderId="56" xfId="0" applyNumberFormat="1" applyFont="1" applyFill="1" applyBorder="1" applyAlignment="1">
      <alignment horizontal="right" vertical="center" wrapText="1"/>
    </xf>
    <xf numFmtId="42" fontId="11" fillId="2" borderId="56" xfId="0" applyNumberFormat="1" applyFont="1" applyFill="1" applyBorder="1" applyAlignment="1">
      <alignment vertical="center" wrapText="1"/>
    </xf>
    <xf numFmtId="42" fontId="11" fillId="2" borderId="16" xfId="0" applyNumberFormat="1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2" fontId="0" fillId="2" borderId="20" xfId="1" applyFont="1" applyFill="1" applyBorder="1"/>
    <xf numFmtId="42" fontId="0" fillId="2" borderId="25" xfId="0" applyNumberFormat="1" applyFill="1" applyBorder="1"/>
    <xf numFmtId="42" fontId="0" fillId="2" borderId="16" xfId="0" applyNumberFormat="1" applyFill="1" applyBorder="1"/>
    <xf numFmtId="42" fontId="11" fillId="2" borderId="39" xfId="0" applyNumberFormat="1" applyFont="1" applyFill="1" applyBorder="1" applyAlignment="1">
      <alignment vertical="center"/>
    </xf>
    <xf numFmtId="42" fontId="11" fillId="2" borderId="40" xfId="0" applyNumberFormat="1" applyFont="1" applyFill="1" applyBorder="1" applyAlignment="1">
      <alignment vertical="center"/>
    </xf>
    <xf numFmtId="42" fontId="11" fillId="2" borderId="1" xfId="0" applyNumberFormat="1" applyFont="1" applyFill="1" applyBorder="1" applyAlignment="1">
      <alignment vertical="center"/>
    </xf>
    <xf numFmtId="42" fontId="11" fillId="2" borderId="13" xfId="0" applyNumberFormat="1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horizontal="left" vertical="center" wrapText="1" readingOrder="1"/>
    </xf>
    <xf numFmtId="42" fontId="11" fillId="2" borderId="20" xfId="0" applyNumberFormat="1" applyFont="1" applyFill="1" applyBorder="1" applyAlignment="1">
      <alignment vertical="center"/>
    </xf>
    <xf numFmtId="0" fontId="12" fillId="2" borderId="20" xfId="2" applyFont="1" applyFill="1" applyBorder="1" applyAlignment="1" applyProtection="1">
      <alignment vertical="center" wrapText="1"/>
      <protection hidden="1"/>
    </xf>
    <xf numFmtId="42" fontId="11" fillId="2" borderId="25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horizontal="left" vertical="center" wrapText="1" readingOrder="1"/>
    </xf>
    <xf numFmtId="49" fontId="5" fillId="3" borderId="30" xfId="0" applyNumberFormat="1" applyFont="1" applyFill="1" applyBorder="1" applyAlignment="1">
      <alignment horizontal="left" vertical="center" wrapText="1" readingOrder="1"/>
    </xf>
    <xf numFmtId="49" fontId="10" fillId="2" borderId="29" xfId="0" applyNumberFormat="1" applyFont="1" applyFill="1" applyBorder="1" applyAlignment="1">
      <alignment horizontal="left" vertical="center" wrapText="1" readingOrder="1"/>
    </xf>
    <xf numFmtId="164" fontId="10" fillId="2" borderId="30" xfId="0" applyNumberFormat="1" applyFont="1" applyFill="1" applyBorder="1" applyAlignment="1">
      <alignment horizontal="right" vertical="center" wrapText="1" readingOrder="1"/>
    </xf>
    <xf numFmtId="0" fontId="12" fillId="2" borderId="39" xfId="0" applyFont="1" applyFill="1" applyBorder="1" applyAlignment="1">
      <alignment vertical="center" wrapText="1"/>
    </xf>
    <xf numFmtId="49" fontId="12" fillId="2" borderId="39" xfId="0" applyNumberFormat="1" applyFont="1" applyFill="1" applyBorder="1" applyAlignment="1">
      <alignment horizontal="left" vertical="center" wrapText="1"/>
    </xf>
    <xf numFmtId="42" fontId="12" fillId="2" borderId="4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56" xfId="0" applyFont="1" applyFill="1" applyBorder="1" applyAlignment="1">
      <alignment vertical="center" wrapText="1"/>
    </xf>
    <xf numFmtId="42" fontId="12" fillId="2" borderId="16" xfId="0" applyNumberFormat="1" applyFont="1" applyFill="1" applyBorder="1" applyAlignment="1">
      <alignment vertical="center"/>
    </xf>
    <xf numFmtId="42" fontId="12" fillId="2" borderId="1" xfId="0" applyNumberFormat="1" applyFont="1" applyFill="1" applyBorder="1" applyAlignment="1">
      <alignment vertical="center"/>
    </xf>
    <xf numFmtId="42" fontId="12" fillId="2" borderId="39" xfId="0" applyNumberFormat="1" applyFont="1" applyFill="1" applyBorder="1" applyAlignment="1">
      <alignment vertical="center"/>
    </xf>
    <xf numFmtId="42" fontId="12" fillId="2" borderId="56" xfId="0" applyNumberFormat="1" applyFont="1" applyFill="1" applyBorder="1" applyAlignment="1">
      <alignment vertical="center"/>
    </xf>
    <xf numFmtId="0" fontId="12" fillId="2" borderId="43" xfId="2" applyFont="1" applyFill="1" applyBorder="1" applyAlignment="1" applyProtection="1">
      <alignment horizontal="left" vertical="center" wrapText="1"/>
      <protection hidden="1"/>
    </xf>
    <xf numFmtId="9" fontId="17" fillId="2" borderId="43" xfId="5" applyFont="1" applyFill="1" applyBorder="1" applyAlignment="1" applyProtection="1">
      <alignment horizontal="center" vertical="center" wrapText="1"/>
    </xf>
    <xf numFmtId="42" fontId="11" fillId="2" borderId="64" xfId="0" applyNumberFormat="1" applyFont="1" applyFill="1" applyBorder="1" applyAlignment="1">
      <alignment vertical="center"/>
    </xf>
    <xf numFmtId="42" fontId="11" fillId="2" borderId="65" xfId="0" applyNumberFormat="1" applyFont="1" applyFill="1" applyBorder="1" applyAlignment="1">
      <alignment vertical="center"/>
    </xf>
    <xf numFmtId="49" fontId="5" fillId="7" borderId="68" xfId="0" applyNumberFormat="1" applyFont="1" applyFill="1" applyBorder="1" applyAlignment="1">
      <alignment horizontal="left" vertical="center" wrapText="1" readingOrder="1"/>
    </xf>
    <xf numFmtId="49" fontId="5" fillId="7" borderId="49" xfId="0" applyNumberFormat="1" applyFont="1" applyFill="1" applyBorder="1" applyAlignment="1">
      <alignment horizontal="left" vertical="center" wrapText="1" readingOrder="1"/>
    </xf>
    <xf numFmtId="164" fontId="6" fillId="7" borderId="68" xfId="0" applyNumberFormat="1" applyFont="1" applyFill="1" applyBorder="1" applyAlignment="1" applyProtection="1">
      <alignment vertical="center" wrapText="1" readingOrder="1"/>
    </xf>
    <xf numFmtId="49" fontId="5" fillId="7" borderId="1" xfId="0" applyNumberFormat="1" applyFont="1" applyFill="1" applyBorder="1" applyAlignment="1">
      <alignment horizontal="left" vertical="center" wrapText="1" readingOrder="1"/>
    </xf>
    <xf numFmtId="164" fontId="5" fillId="7" borderId="1" xfId="0" applyNumberFormat="1" applyFont="1" applyFill="1" applyBorder="1" applyAlignment="1">
      <alignment horizontal="right" vertical="center" wrapText="1" readingOrder="1"/>
    </xf>
    <xf numFmtId="164" fontId="6" fillId="7" borderId="1" xfId="0" applyNumberFormat="1" applyFont="1" applyFill="1" applyBorder="1" applyAlignment="1" applyProtection="1">
      <alignment vertical="center" wrapText="1" readingOrder="1"/>
    </xf>
    <xf numFmtId="49" fontId="5" fillId="5" borderId="1" xfId="0" applyNumberFormat="1" applyFont="1" applyFill="1" applyBorder="1" applyAlignment="1">
      <alignment horizontal="left" vertical="center" wrapText="1" readingOrder="1"/>
    </xf>
    <xf numFmtId="164" fontId="5" fillId="5" borderId="1" xfId="0" applyNumberFormat="1" applyFont="1" applyFill="1" applyBorder="1" applyAlignment="1">
      <alignment horizontal="right" vertical="center" wrapText="1" readingOrder="1"/>
    </xf>
    <xf numFmtId="164" fontId="6" fillId="5" borderId="1" xfId="0" applyNumberFormat="1" applyFont="1" applyFill="1" applyBorder="1" applyAlignment="1" applyProtection="1">
      <alignment vertical="center" wrapText="1" readingOrder="1"/>
    </xf>
    <xf numFmtId="49" fontId="5" fillId="4" borderId="1" xfId="0" applyNumberFormat="1" applyFont="1" applyFill="1" applyBorder="1" applyAlignment="1">
      <alignment horizontal="left" vertical="center" wrapText="1" readingOrder="1"/>
    </xf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 vertical="center" wrapText="1" readingOrder="1"/>
    </xf>
    <xf numFmtId="164" fontId="6" fillId="4" borderId="1" xfId="0" applyNumberFormat="1" applyFont="1" applyFill="1" applyBorder="1" applyAlignment="1" applyProtection="1">
      <alignment vertical="center" wrapText="1" readingOrder="1"/>
    </xf>
    <xf numFmtId="49" fontId="5" fillId="2" borderId="1" xfId="0" applyNumberFormat="1" applyFont="1" applyFill="1" applyBorder="1" applyAlignment="1">
      <alignment horizontal="left" vertical="center" wrapText="1" readingOrder="1"/>
    </xf>
    <xf numFmtId="0" fontId="0" fillId="5" borderId="1" xfId="0" applyFill="1" applyBorder="1"/>
    <xf numFmtId="49" fontId="5" fillId="6" borderId="1" xfId="0" applyNumberFormat="1" applyFont="1" applyFill="1" applyBorder="1" applyAlignment="1">
      <alignment horizontal="left" vertical="center" wrapText="1" readingOrder="1"/>
    </xf>
    <xf numFmtId="0" fontId="0" fillId="6" borderId="1" xfId="0" applyFill="1" applyBorder="1"/>
    <xf numFmtId="164" fontId="5" fillId="6" borderId="1" xfId="0" applyNumberFormat="1" applyFont="1" applyFill="1" applyBorder="1" applyAlignment="1">
      <alignment horizontal="right" vertical="center" wrapText="1" readingOrder="1"/>
    </xf>
    <xf numFmtId="164" fontId="6" fillId="6" borderId="1" xfId="0" applyNumberFormat="1" applyFont="1" applyFill="1" applyBorder="1" applyAlignment="1" applyProtection="1">
      <alignment vertical="center" wrapText="1" readingOrder="1"/>
    </xf>
    <xf numFmtId="42" fontId="0" fillId="2" borderId="0" xfId="0" applyNumberFormat="1" applyFill="1"/>
    <xf numFmtId="166" fontId="0" fillId="2" borderId="0" xfId="6" applyNumberFormat="1" applyFont="1" applyFill="1"/>
    <xf numFmtId="0" fontId="0" fillId="8" borderId="0" xfId="0" applyFill="1"/>
    <xf numFmtId="0" fontId="3" fillId="8" borderId="26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49" fontId="10" fillId="8" borderId="39" xfId="0" applyNumberFormat="1" applyFont="1" applyFill="1" applyBorder="1" applyAlignment="1">
      <alignment horizontal="left" vertical="center" wrapText="1" readingOrder="1"/>
    </xf>
    <xf numFmtId="0" fontId="11" fillId="8" borderId="39" xfId="0" applyFont="1" applyFill="1" applyBorder="1" applyAlignment="1">
      <alignment vertical="center" wrapText="1"/>
    </xf>
    <xf numFmtId="42" fontId="0" fillId="8" borderId="39" xfId="1" applyFont="1" applyFill="1" applyBorder="1" applyAlignment="1">
      <alignment vertical="center"/>
    </xf>
    <xf numFmtId="42" fontId="0" fillId="8" borderId="1" xfId="1" applyFont="1" applyFill="1" applyBorder="1" applyAlignment="1">
      <alignment vertical="center"/>
    </xf>
    <xf numFmtId="42" fontId="0" fillId="8" borderId="13" xfId="0" applyNumberForma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left" vertical="center" wrapText="1" readingOrder="1"/>
    </xf>
    <xf numFmtId="0" fontId="11" fillId="8" borderId="1" xfId="0" applyFont="1" applyFill="1" applyBorder="1" applyAlignment="1">
      <alignment vertical="center" wrapText="1"/>
    </xf>
    <xf numFmtId="42" fontId="0" fillId="8" borderId="1" xfId="1" applyFont="1" applyFill="1" applyBorder="1"/>
    <xf numFmtId="42" fontId="0" fillId="8" borderId="13" xfId="0" applyNumberFormat="1" applyFill="1" applyBorder="1"/>
    <xf numFmtId="42" fontId="0" fillId="8" borderId="16" xfId="0" applyNumberFormat="1" applyFill="1" applyBorder="1"/>
    <xf numFmtId="0" fontId="18" fillId="8" borderId="0" xfId="0" applyFont="1" applyFill="1"/>
    <xf numFmtId="0" fontId="3" fillId="8" borderId="42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center" vertical="center"/>
    </xf>
    <xf numFmtId="164" fontId="10" fillId="8" borderId="39" xfId="0" applyNumberFormat="1" applyFont="1" applyFill="1" applyBorder="1" applyAlignment="1" applyProtection="1">
      <alignment vertical="center" wrapText="1" readingOrder="1"/>
    </xf>
    <xf numFmtId="49" fontId="5" fillId="8" borderId="29" xfId="0" applyNumberFormat="1" applyFont="1" applyFill="1" applyBorder="1" applyAlignment="1">
      <alignment horizontal="left" vertical="center" wrapText="1" readingOrder="1"/>
    </xf>
    <xf numFmtId="164" fontId="6" fillId="8" borderId="30" xfId="0" applyNumberFormat="1" applyFont="1" applyFill="1" applyBorder="1" applyAlignment="1" applyProtection="1">
      <alignment vertical="center" wrapText="1" readingOrder="1"/>
    </xf>
    <xf numFmtId="9" fontId="15" fillId="8" borderId="43" xfId="5" applyFont="1" applyFill="1" applyBorder="1" applyAlignment="1" applyProtection="1">
      <alignment horizontal="center" vertical="center" wrapText="1"/>
    </xf>
    <xf numFmtId="164" fontId="5" fillId="8" borderId="30" xfId="0" applyNumberFormat="1" applyFont="1" applyFill="1" applyBorder="1" applyAlignment="1">
      <alignment horizontal="right" vertical="center" wrapText="1" readingOrder="1"/>
    </xf>
    <xf numFmtId="164" fontId="10" fillId="8" borderId="1" xfId="0" applyNumberFormat="1" applyFont="1" applyFill="1" applyBorder="1" applyAlignment="1" applyProtection="1">
      <alignment vertical="center" wrapText="1" readingOrder="1"/>
    </xf>
    <xf numFmtId="0" fontId="3" fillId="8" borderId="63" xfId="0" applyFont="1" applyFill="1" applyBorder="1" applyAlignment="1">
      <alignment horizontal="center" vertical="center" wrapText="1"/>
    </xf>
    <xf numFmtId="0" fontId="0" fillId="8" borderId="1" xfId="0" applyFill="1" applyBorder="1"/>
    <xf numFmtId="49" fontId="5" fillId="8" borderId="1" xfId="0" applyNumberFormat="1" applyFont="1" applyFill="1" applyBorder="1" applyAlignment="1">
      <alignment horizontal="left" vertical="center" wrapText="1" readingOrder="1"/>
    </xf>
    <xf numFmtId="164" fontId="6" fillId="8" borderId="1" xfId="0" applyNumberFormat="1" applyFont="1" applyFill="1" applyBorder="1" applyAlignment="1" applyProtection="1">
      <alignment vertical="center" wrapText="1" readingOrder="1"/>
    </xf>
    <xf numFmtId="49" fontId="6" fillId="8" borderId="1" xfId="0" applyNumberFormat="1" applyFont="1" applyFill="1" applyBorder="1" applyAlignment="1">
      <alignment horizontal="left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49" fontId="10" fillId="2" borderId="20" xfId="0" applyNumberFormat="1" applyFont="1" applyFill="1" applyBorder="1" applyAlignment="1">
      <alignment horizontal="left" vertical="center" wrapText="1" readingOrder="1"/>
    </xf>
    <xf numFmtId="164" fontId="10" fillId="2" borderId="20" xfId="0" applyNumberFormat="1" applyFont="1" applyFill="1" applyBorder="1" applyAlignment="1" applyProtection="1">
      <alignment vertical="center" wrapText="1" readingOrder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49" fontId="12" fillId="2" borderId="56" xfId="0" applyNumberFormat="1" applyFont="1" applyFill="1" applyBorder="1" applyAlignment="1">
      <alignment horizontal="left" vertical="center" wrapText="1"/>
    </xf>
    <xf numFmtId="165" fontId="12" fillId="2" borderId="56" xfId="0" applyNumberFormat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 readingOrder="1"/>
    </xf>
    <xf numFmtId="164" fontId="12" fillId="2" borderId="1" xfId="0" applyNumberFormat="1" applyFont="1" applyFill="1" applyBorder="1" applyAlignment="1" applyProtection="1">
      <alignment vertical="center" wrapText="1" readingOrder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42" fontId="0" fillId="2" borderId="1" xfId="1" applyFont="1" applyFill="1" applyBorder="1"/>
    <xf numFmtId="42" fontId="0" fillId="2" borderId="13" xfId="0" applyNumberFormat="1" applyFill="1" applyBorder="1"/>
    <xf numFmtId="3" fontId="12" fillId="2" borderId="0" xfId="0" applyNumberFormat="1" applyFont="1" applyFill="1"/>
    <xf numFmtId="164" fontId="10" fillId="2" borderId="30" xfId="0" applyNumberFormat="1" applyFont="1" applyFill="1" applyBorder="1" applyAlignment="1" applyProtection="1">
      <alignment vertical="center" wrapText="1" readingOrder="1"/>
    </xf>
    <xf numFmtId="164" fontId="10" fillId="2" borderId="1" xfId="0" applyNumberFormat="1" applyFont="1" applyFill="1" applyBorder="1" applyAlignment="1" applyProtection="1">
      <alignment horizontal="center" vertical="center" wrapText="1" readingOrder="1"/>
    </xf>
    <xf numFmtId="42" fontId="0" fillId="2" borderId="13" xfId="1" applyFont="1" applyFill="1" applyBorder="1"/>
    <xf numFmtId="9" fontId="0" fillId="2" borderId="0" xfId="4" applyFont="1" applyFill="1"/>
    <xf numFmtId="49" fontId="14" fillId="2" borderId="41" xfId="0" applyNumberFormat="1" applyFont="1" applyFill="1" applyBorder="1" applyAlignment="1">
      <alignment horizontal="left" vertical="center" wrapText="1" readingOrder="1"/>
    </xf>
    <xf numFmtId="164" fontId="14" fillId="2" borderId="62" xfId="0" applyNumberFormat="1" applyFont="1" applyFill="1" applyBorder="1" applyAlignment="1" applyProtection="1">
      <alignment vertical="center" wrapText="1" readingOrder="1"/>
    </xf>
    <xf numFmtId="0" fontId="13" fillId="2" borderId="20" xfId="2" applyFont="1" applyFill="1" applyBorder="1" applyAlignment="1" applyProtection="1">
      <alignment vertical="center" wrapText="1"/>
      <protection hidden="1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64" fontId="14" fillId="2" borderId="30" xfId="0" applyNumberFormat="1" applyFont="1" applyFill="1" applyBorder="1" applyAlignment="1" applyProtection="1">
      <alignment vertical="center" wrapText="1" readingOrder="1"/>
    </xf>
    <xf numFmtId="0" fontId="13" fillId="2" borderId="1" xfId="2" applyFont="1" applyFill="1" applyBorder="1" applyAlignment="1" applyProtection="1">
      <alignment vertical="center" wrapText="1"/>
      <protection hidden="1"/>
    </xf>
    <xf numFmtId="42" fontId="11" fillId="8" borderId="39" xfId="1" applyFont="1" applyFill="1" applyBorder="1" applyAlignment="1">
      <alignment vertical="center"/>
    </xf>
    <xf numFmtId="42" fontId="11" fillId="8" borderId="40" xfId="0" applyNumberFormat="1" applyFont="1" applyFill="1" applyBorder="1" applyAlignment="1">
      <alignment vertical="center"/>
    </xf>
    <xf numFmtId="42" fontId="11" fillId="8" borderId="1" xfId="1" applyFont="1" applyFill="1" applyBorder="1" applyAlignment="1">
      <alignment vertical="center"/>
    </xf>
    <xf numFmtId="42" fontId="11" fillId="8" borderId="13" xfId="0" applyNumberFormat="1" applyFont="1" applyFill="1" applyBorder="1" applyAlignment="1">
      <alignment vertical="center"/>
    </xf>
    <xf numFmtId="0" fontId="0" fillId="8" borderId="16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12" fillId="2" borderId="19" xfId="0" applyNumberFormat="1" applyFont="1" applyFill="1" applyBorder="1" applyAlignment="1">
      <alignment horizontal="left" vertical="center" wrapText="1" readingOrder="1"/>
    </xf>
    <xf numFmtId="49" fontId="12" fillId="2" borderId="50" xfId="0" applyNumberFormat="1" applyFont="1" applyFill="1" applyBorder="1" applyAlignment="1">
      <alignment horizontal="left" vertical="center" wrapText="1" readingOrder="1"/>
    </xf>
    <xf numFmtId="49" fontId="12" fillId="2" borderId="20" xfId="0" applyNumberFormat="1" applyFont="1" applyFill="1" applyBorder="1" applyAlignment="1">
      <alignment horizontal="left" vertical="center" wrapText="1" readingOrder="1"/>
    </xf>
    <xf numFmtId="164" fontId="12" fillId="2" borderId="19" xfId="0" applyNumberFormat="1" applyFont="1" applyFill="1" applyBorder="1" applyAlignment="1" applyProtection="1">
      <alignment vertical="center" wrapText="1" readingOrder="1"/>
    </xf>
    <xf numFmtId="164" fontId="12" fillId="2" borderId="50" xfId="0" applyNumberFormat="1" applyFont="1" applyFill="1" applyBorder="1" applyAlignment="1" applyProtection="1">
      <alignment vertical="center" wrapText="1" readingOrder="1"/>
    </xf>
    <xf numFmtId="164" fontId="12" fillId="2" borderId="20" xfId="0" applyNumberFormat="1" applyFont="1" applyFill="1" applyBorder="1" applyAlignment="1" applyProtection="1">
      <alignment vertical="center" wrapText="1" readingOrder="1"/>
    </xf>
    <xf numFmtId="49" fontId="12" fillId="2" borderId="23" xfId="0" applyNumberFormat="1" applyFont="1" applyFill="1" applyBorder="1" applyAlignment="1">
      <alignment horizontal="left" vertical="center" wrapText="1" readingOrder="1"/>
    </xf>
    <xf numFmtId="164" fontId="12" fillId="2" borderId="23" xfId="0" applyNumberFormat="1" applyFont="1" applyFill="1" applyBorder="1" applyAlignment="1" applyProtection="1">
      <alignment vertical="center" wrapText="1" readingOrder="1"/>
    </xf>
    <xf numFmtId="0" fontId="2" fillId="2" borderId="7" xfId="0" applyFont="1" applyFill="1" applyBorder="1" applyAlignment="1">
      <alignment horizontal="right" vertical="center"/>
    </xf>
    <xf numFmtId="0" fontId="2" fillId="2" borderId="52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42" fontId="0" fillId="2" borderId="50" xfId="1" applyFont="1" applyFill="1" applyBorder="1" applyAlignment="1">
      <alignment horizontal="center" vertical="center"/>
    </xf>
    <xf numFmtId="42" fontId="0" fillId="2" borderId="23" xfId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12" fillId="2" borderId="6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 readingOrder="1"/>
    </xf>
    <xf numFmtId="164" fontId="12" fillId="2" borderId="1" xfId="0" applyNumberFormat="1" applyFont="1" applyFill="1" applyBorder="1" applyAlignment="1" applyProtection="1">
      <alignment vertical="center" wrapText="1" readingOrder="1"/>
    </xf>
    <xf numFmtId="49" fontId="12" fillId="2" borderId="39" xfId="0" applyNumberFormat="1" applyFont="1" applyFill="1" applyBorder="1" applyAlignment="1">
      <alignment horizontal="left" vertical="center" wrapText="1" readingOrder="1"/>
    </xf>
    <xf numFmtId="164" fontId="12" fillId="2" borderId="39" xfId="0" applyNumberFormat="1" applyFont="1" applyFill="1" applyBorder="1" applyAlignment="1" applyProtection="1">
      <alignment vertical="center" wrapText="1" readingOrder="1"/>
    </xf>
    <xf numFmtId="49" fontId="12" fillId="2" borderId="56" xfId="0" applyNumberFormat="1" applyFont="1" applyFill="1" applyBorder="1" applyAlignment="1">
      <alignment horizontal="left" vertical="center" wrapText="1" readingOrder="1"/>
    </xf>
    <xf numFmtId="164" fontId="12" fillId="2" borderId="56" xfId="0" applyNumberFormat="1" applyFont="1" applyFill="1" applyBorder="1" applyAlignment="1" applyProtection="1">
      <alignment vertical="center" wrapText="1" readingOrder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42" fontId="0" fillId="2" borderId="19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9" fontId="10" fillId="2" borderId="51" xfId="0" applyNumberFormat="1" applyFont="1" applyFill="1" applyBorder="1" applyAlignment="1">
      <alignment horizontal="center" vertical="center" wrapText="1" readingOrder="1"/>
    </xf>
    <xf numFmtId="49" fontId="10" fillId="2" borderId="50" xfId="0" applyNumberFormat="1" applyFont="1" applyFill="1" applyBorder="1" applyAlignment="1">
      <alignment horizontal="center" vertical="center" wrapText="1" readingOrder="1"/>
    </xf>
    <xf numFmtId="49" fontId="10" fillId="2" borderId="20" xfId="0" applyNumberFormat="1" applyFont="1" applyFill="1" applyBorder="1" applyAlignment="1">
      <alignment horizontal="center" vertical="center" wrapText="1" readingOrder="1"/>
    </xf>
    <xf numFmtId="49" fontId="10" fillId="2" borderId="19" xfId="0" applyNumberFormat="1" applyFont="1" applyFill="1" applyBorder="1" applyAlignment="1">
      <alignment horizontal="center" vertical="center" wrapText="1" readingOrder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42" fontId="11" fillId="2" borderId="1" xfId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9" fillId="2" borderId="45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 wrapText="1"/>
    </xf>
    <xf numFmtId="49" fontId="10" fillId="2" borderId="47" xfId="0" applyNumberFormat="1" applyFont="1" applyFill="1" applyBorder="1" applyAlignment="1">
      <alignment horizontal="left" vertical="center" wrapText="1" readingOrder="1"/>
    </xf>
    <xf numFmtId="49" fontId="10" fillId="2" borderId="48" xfId="0" applyNumberFormat="1" applyFont="1" applyFill="1" applyBorder="1" applyAlignment="1">
      <alignment horizontal="left" vertical="center" wrapText="1" readingOrder="1"/>
    </xf>
    <xf numFmtId="49" fontId="10" fillId="2" borderId="41" xfId="0" applyNumberFormat="1" applyFont="1" applyFill="1" applyBorder="1" applyAlignment="1">
      <alignment horizontal="left" vertical="center" wrapText="1" readingOrder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49" fontId="12" fillId="2" borderId="49" xfId="0" applyNumberFormat="1" applyFont="1" applyFill="1" applyBorder="1" applyAlignment="1">
      <alignment horizontal="center" vertical="center" wrapText="1" readingOrder="1"/>
    </xf>
    <xf numFmtId="49" fontId="12" fillId="2" borderId="48" xfId="0" applyNumberFormat="1" applyFont="1" applyFill="1" applyBorder="1" applyAlignment="1">
      <alignment horizontal="center" vertical="center" wrapText="1" readingOrder="1"/>
    </xf>
    <xf numFmtId="49" fontId="12" fillId="2" borderId="41" xfId="0" applyNumberFormat="1" applyFont="1" applyFill="1" applyBorder="1" applyAlignment="1">
      <alignment horizontal="center" vertical="center" wrapText="1" readingOrder="1"/>
    </xf>
    <xf numFmtId="49" fontId="12" fillId="2" borderId="47" xfId="0" applyNumberFormat="1" applyFont="1" applyFill="1" applyBorder="1" applyAlignment="1">
      <alignment horizontal="center" vertical="center" wrapText="1" readingOrder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2" fontId="11" fillId="2" borderId="39" xfId="0" applyNumberFormat="1" applyFont="1" applyFill="1" applyBorder="1" applyAlignment="1">
      <alignment horizontal="center" vertical="center" wrapText="1"/>
    </xf>
    <xf numFmtId="42" fontId="11" fillId="2" borderId="1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 readingOrder="1"/>
    </xf>
    <xf numFmtId="49" fontId="10" fillId="2" borderId="35" xfId="0" applyNumberFormat="1" applyFont="1" applyFill="1" applyBorder="1" applyAlignment="1">
      <alignment horizontal="center" vertical="center" wrapText="1" readingOrder="1"/>
    </xf>
    <xf numFmtId="49" fontId="10" fillId="2" borderId="57" xfId="0" applyNumberFormat="1" applyFont="1" applyFill="1" applyBorder="1" applyAlignment="1">
      <alignment horizontal="center" vertical="center" wrapText="1" readingOrder="1"/>
    </xf>
    <xf numFmtId="164" fontId="10" fillId="2" borderId="47" xfId="0" applyNumberFormat="1" applyFont="1" applyFill="1" applyBorder="1" applyAlignment="1" applyProtection="1">
      <alignment horizontal="center" vertical="center" wrapText="1" readingOrder="1"/>
    </xf>
    <xf numFmtId="164" fontId="10" fillId="2" borderId="48" xfId="0" applyNumberFormat="1" applyFont="1" applyFill="1" applyBorder="1" applyAlignment="1" applyProtection="1">
      <alignment horizontal="center" vertical="center" wrapText="1" readingOrder="1"/>
    </xf>
    <xf numFmtId="164" fontId="10" fillId="2" borderId="41" xfId="0" applyNumberFormat="1" applyFont="1" applyFill="1" applyBorder="1" applyAlignment="1" applyProtection="1">
      <alignment horizontal="center" vertical="center" wrapText="1" readingOrder="1"/>
    </xf>
    <xf numFmtId="49" fontId="10" fillId="2" borderId="58" xfId="0" applyNumberFormat="1" applyFont="1" applyFill="1" applyBorder="1" applyAlignment="1">
      <alignment horizontal="center" vertical="center" wrapText="1" readingOrder="1"/>
    </xf>
    <xf numFmtId="49" fontId="10" fillId="2" borderId="36" xfId="0" applyNumberFormat="1" applyFont="1" applyFill="1" applyBorder="1" applyAlignment="1">
      <alignment horizontal="center" vertical="center" wrapText="1" readingOrder="1"/>
    </xf>
    <xf numFmtId="164" fontId="10" fillId="2" borderId="49" xfId="0" applyNumberFormat="1" applyFont="1" applyFill="1" applyBorder="1" applyAlignment="1" applyProtection="1">
      <alignment horizontal="center" vertical="center" wrapText="1" readingOrder="1"/>
    </xf>
    <xf numFmtId="164" fontId="10" fillId="2" borderId="59" xfId="0" applyNumberFormat="1" applyFont="1" applyFill="1" applyBorder="1" applyAlignment="1" applyProtection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164" fontId="10" fillId="2" borderId="51" xfId="0" applyNumberFormat="1" applyFont="1" applyFill="1" applyBorder="1" applyAlignment="1" applyProtection="1">
      <alignment vertical="center" wrapText="1" readingOrder="1"/>
    </xf>
    <xf numFmtId="164" fontId="10" fillId="2" borderId="50" xfId="0" applyNumberFormat="1" applyFont="1" applyFill="1" applyBorder="1" applyAlignment="1" applyProtection="1">
      <alignment vertical="center" wrapText="1" readingOrder="1"/>
    </xf>
    <xf numFmtId="164" fontId="10" fillId="2" borderId="20" xfId="0" applyNumberFormat="1" applyFont="1" applyFill="1" applyBorder="1" applyAlignment="1" applyProtection="1">
      <alignment vertical="center" wrapText="1" readingOrder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 readingOrder="1"/>
    </xf>
    <xf numFmtId="164" fontId="10" fillId="2" borderId="1" xfId="0" applyNumberFormat="1" applyFont="1" applyFill="1" applyBorder="1" applyAlignment="1" applyProtection="1">
      <alignment vertical="center" wrapText="1" readingOrder="1"/>
    </xf>
    <xf numFmtId="0" fontId="0" fillId="2" borderId="38" xfId="0" applyFill="1" applyBorder="1" applyAlignment="1">
      <alignment vertical="center" wrapText="1"/>
    </xf>
    <xf numFmtId="49" fontId="10" fillId="2" borderId="20" xfId="0" applyNumberFormat="1" applyFont="1" applyFill="1" applyBorder="1" applyAlignment="1">
      <alignment horizontal="left" vertical="center" wrapText="1" readingOrder="1"/>
    </xf>
    <xf numFmtId="0" fontId="11" fillId="2" borderId="61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right" vertical="center"/>
    </xf>
    <xf numFmtId="0" fontId="2" fillId="8" borderId="17" xfId="0" applyFont="1" applyFill="1" applyBorder="1" applyAlignment="1">
      <alignment horizontal="righ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22" xfId="0" applyFont="1" applyFill="1" applyBorder="1" applyAlignment="1">
      <alignment horizontal="right" vertical="center"/>
    </xf>
    <xf numFmtId="42" fontId="0" fillId="8" borderId="19" xfId="1" applyFont="1" applyFill="1" applyBorder="1" applyAlignment="1">
      <alignment horizontal="center" vertical="center"/>
    </xf>
    <xf numFmtId="42" fontId="0" fillId="8" borderId="23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2" fillId="8" borderId="15" xfId="0" applyFont="1" applyFill="1" applyBorder="1" applyAlignment="1">
      <alignment horizontal="right"/>
    </xf>
    <xf numFmtId="0" fontId="11" fillId="8" borderId="37" xfId="0" applyFont="1" applyFill="1" applyBorder="1" applyAlignment="1">
      <alignment vertical="center" wrapText="1"/>
    </xf>
    <xf numFmtId="0" fontId="11" fillId="8" borderId="38" xfId="0" applyFont="1" applyFill="1" applyBorder="1" applyAlignment="1">
      <alignment vertical="center" wrapText="1"/>
    </xf>
    <xf numFmtId="49" fontId="10" fillId="2" borderId="51" xfId="0" applyNumberFormat="1" applyFont="1" applyFill="1" applyBorder="1" applyAlignment="1">
      <alignment horizontal="left" vertical="center" wrapText="1" readingOrder="1"/>
    </xf>
    <xf numFmtId="49" fontId="10" fillId="2" borderId="50" xfId="0" applyNumberFormat="1" applyFont="1" applyFill="1" applyBorder="1" applyAlignment="1">
      <alignment horizontal="left" vertical="center" wrapText="1" readingOrder="1"/>
    </xf>
    <xf numFmtId="0" fontId="11" fillId="8" borderId="3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49" fontId="10" fillId="8" borderId="39" xfId="0" applyNumberFormat="1" applyFont="1" applyFill="1" applyBorder="1" applyAlignment="1">
      <alignment horizontal="left" vertical="center" wrapText="1" readingOrder="1"/>
    </xf>
    <xf numFmtId="49" fontId="10" fillId="8" borderId="1" xfId="0" applyNumberFormat="1" applyFont="1" applyFill="1" applyBorder="1" applyAlignment="1">
      <alignment horizontal="left" vertical="center" wrapText="1" readingOrder="1"/>
    </xf>
    <xf numFmtId="164" fontId="10" fillId="8" borderId="39" xfId="0" applyNumberFormat="1" applyFont="1" applyFill="1" applyBorder="1" applyAlignment="1" applyProtection="1">
      <alignment vertical="center" wrapText="1" readingOrder="1"/>
    </xf>
    <xf numFmtId="164" fontId="10" fillId="8" borderId="1" xfId="0" applyNumberFormat="1" applyFont="1" applyFill="1" applyBorder="1" applyAlignment="1" applyProtection="1">
      <alignment vertical="center" wrapText="1" readingOrder="1"/>
    </xf>
    <xf numFmtId="0" fontId="11" fillId="8" borderId="51" xfId="0" applyFont="1" applyFill="1" applyBorder="1" applyAlignment="1">
      <alignment horizontal="center" vertical="center" wrapText="1"/>
    </xf>
    <xf numFmtId="0" fontId="11" fillId="8" borderId="5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49" fontId="10" fillId="8" borderId="51" xfId="0" applyNumberFormat="1" applyFont="1" applyFill="1" applyBorder="1" applyAlignment="1">
      <alignment horizontal="left" vertical="center" wrapText="1" readingOrder="1"/>
    </xf>
    <xf numFmtId="49" fontId="10" fillId="8" borderId="50" xfId="0" applyNumberFormat="1" applyFont="1" applyFill="1" applyBorder="1" applyAlignment="1">
      <alignment horizontal="left" vertical="center" wrapText="1" readingOrder="1"/>
    </xf>
    <xf numFmtId="49" fontId="10" fillId="8" borderId="20" xfId="0" applyNumberFormat="1" applyFont="1" applyFill="1" applyBorder="1" applyAlignment="1">
      <alignment horizontal="left" vertical="center" wrapText="1" readingOrder="1"/>
    </xf>
    <xf numFmtId="164" fontId="10" fillId="8" borderId="51" xfId="0" applyNumberFormat="1" applyFont="1" applyFill="1" applyBorder="1" applyAlignment="1" applyProtection="1">
      <alignment vertical="center" wrapText="1" readingOrder="1"/>
    </xf>
    <xf numFmtId="164" fontId="10" fillId="8" borderId="50" xfId="0" applyNumberFormat="1" applyFont="1" applyFill="1" applyBorder="1" applyAlignment="1" applyProtection="1">
      <alignment vertical="center" wrapText="1" readingOrder="1"/>
    </xf>
    <xf numFmtId="164" fontId="10" fillId="8" borderId="20" xfId="0" applyNumberFormat="1" applyFont="1" applyFill="1" applyBorder="1" applyAlignment="1" applyProtection="1">
      <alignment vertical="center" wrapText="1" readingOrder="1"/>
    </xf>
    <xf numFmtId="49" fontId="10" fillId="8" borderId="34" xfId="0" applyNumberFormat="1" applyFont="1" applyFill="1" applyBorder="1" applyAlignment="1">
      <alignment horizontal="left" vertical="center" wrapText="1" readingOrder="1"/>
    </xf>
    <xf numFmtId="49" fontId="10" fillId="8" borderId="35" xfId="0" applyNumberFormat="1" applyFont="1" applyFill="1" applyBorder="1" applyAlignment="1">
      <alignment horizontal="left" vertical="center" wrapText="1" readingOrder="1"/>
    </xf>
    <xf numFmtId="49" fontId="10" fillId="8" borderId="36" xfId="0" applyNumberFormat="1" applyFont="1" applyFill="1" applyBorder="1" applyAlignment="1">
      <alignment horizontal="left" vertical="center" wrapText="1" readingOrder="1"/>
    </xf>
    <xf numFmtId="0" fontId="11" fillId="8" borderId="24" xfId="0" applyFont="1" applyFill="1" applyBorder="1" applyAlignment="1">
      <alignment vertical="center" wrapText="1"/>
    </xf>
    <xf numFmtId="164" fontId="10" fillId="8" borderId="31" xfId="0" applyNumberFormat="1" applyFont="1" applyFill="1" applyBorder="1" applyAlignment="1" applyProtection="1">
      <alignment vertical="center" wrapText="1" readingOrder="1"/>
    </xf>
    <xf numFmtId="164" fontId="10" fillId="8" borderId="32" xfId="0" applyNumberFormat="1" applyFont="1" applyFill="1" applyBorder="1" applyAlignment="1" applyProtection="1">
      <alignment vertical="center" wrapText="1" readingOrder="1"/>
    </xf>
    <xf numFmtId="164" fontId="10" fillId="8" borderId="33" xfId="0" applyNumberFormat="1" applyFont="1" applyFill="1" applyBorder="1" applyAlignment="1" applyProtection="1">
      <alignment vertical="center" wrapText="1" readingOrder="1"/>
    </xf>
  </cellXfs>
  <cellStyles count="7">
    <cellStyle name="Millares" xfId="6" builtinId="3"/>
    <cellStyle name="Moneda" xfId="3" builtinId="4"/>
    <cellStyle name="Moneda [0]" xfId="1" builtinId="7"/>
    <cellStyle name="Normal" xfId="0" builtinId="0"/>
    <cellStyle name="Normal_Oscar" xfId="2"/>
    <cellStyle name="Porcentaje" xfId="4" builtinId="5"/>
    <cellStyle name="Porcentual 2 2" xf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2" zoomScaleNormal="100" workbookViewId="0">
      <selection activeCell="H17" sqref="H17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4" width="44.7109375" style="105" customWidth="1"/>
    <col min="5" max="5" width="18.85546875" style="105" customWidth="1"/>
    <col min="6" max="16384" width="11.42578125" style="105"/>
  </cols>
  <sheetData>
    <row r="1" spans="1:6" ht="30" customHeight="1" x14ac:dyDescent="0.25">
      <c r="A1" s="174" t="s">
        <v>0</v>
      </c>
      <c r="B1" s="175"/>
      <c r="C1" s="175"/>
      <c r="D1" s="175"/>
      <c r="E1" s="175"/>
      <c r="F1" s="175"/>
    </row>
    <row r="2" spans="1:6" ht="18.75" x14ac:dyDescent="0.3">
      <c r="A2" s="176" t="s">
        <v>319</v>
      </c>
      <c r="B2" s="177"/>
      <c r="C2" s="177"/>
      <c r="D2" s="177"/>
      <c r="E2" s="177"/>
      <c r="F2" s="177"/>
    </row>
    <row r="3" spans="1:6" ht="15.75" thickBot="1" x14ac:dyDescent="0.3">
      <c r="A3" s="172"/>
      <c r="B3" s="173"/>
      <c r="C3" s="173"/>
      <c r="D3" s="173"/>
      <c r="E3" s="173"/>
      <c r="F3" s="173"/>
    </row>
    <row r="4" spans="1:6" ht="63.75" thickBot="1" x14ac:dyDescent="0.3">
      <c r="A4" s="106" t="s">
        <v>11</v>
      </c>
      <c r="B4" s="106" t="s">
        <v>479</v>
      </c>
      <c r="C4" s="130" t="s">
        <v>477</v>
      </c>
      <c r="D4" s="108" t="s">
        <v>478</v>
      </c>
      <c r="E4" s="109" t="s">
        <v>331</v>
      </c>
      <c r="F4" s="106" t="s">
        <v>313</v>
      </c>
    </row>
    <row r="5" spans="1:6" ht="20.25" customHeight="1" x14ac:dyDescent="0.25">
      <c r="A5" s="68" t="s">
        <v>501</v>
      </c>
      <c r="B5" s="67" t="s">
        <v>14</v>
      </c>
      <c r="C5" s="68" t="s">
        <v>150</v>
      </c>
      <c r="D5" s="68" t="s">
        <v>150</v>
      </c>
      <c r="E5" s="1">
        <v>65241670647.540001</v>
      </c>
      <c r="F5" s="1">
        <v>52028630967</v>
      </c>
    </row>
    <row r="6" spans="1:6" ht="20.25" customHeight="1" x14ac:dyDescent="0.25">
      <c r="A6" s="84" t="s">
        <v>504</v>
      </c>
      <c r="B6" s="85" t="s">
        <v>15</v>
      </c>
      <c r="C6" s="84" t="s">
        <v>151</v>
      </c>
      <c r="D6" s="84" t="s">
        <v>151</v>
      </c>
      <c r="E6" s="86">
        <v>2790931660</v>
      </c>
      <c r="F6" s="86">
        <v>1110754795</v>
      </c>
    </row>
    <row r="7" spans="1:6" ht="20.25" customHeight="1" x14ac:dyDescent="0.25">
      <c r="A7" s="131"/>
      <c r="B7" s="132" t="s">
        <v>16</v>
      </c>
      <c r="C7" s="132" t="s">
        <v>152</v>
      </c>
      <c r="D7" s="132" t="s">
        <v>152</v>
      </c>
      <c r="E7" s="133">
        <v>2790931660</v>
      </c>
      <c r="F7" s="133">
        <v>1110754795</v>
      </c>
    </row>
    <row r="8" spans="1:6" ht="20.25" customHeight="1" x14ac:dyDescent="0.25">
      <c r="A8" s="131"/>
      <c r="B8" s="132" t="s">
        <v>17</v>
      </c>
      <c r="C8" s="132" t="s">
        <v>153</v>
      </c>
      <c r="D8" s="132" t="s">
        <v>153</v>
      </c>
      <c r="E8" s="133">
        <v>2575755238</v>
      </c>
      <c r="F8" s="133">
        <v>1022358233</v>
      </c>
    </row>
    <row r="9" spans="1:6" ht="20.25" customHeight="1" x14ac:dyDescent="0.25">
      <c r="A9" s="131"/>
      <c r="B9" s="132" t="s">
        <v>18</v>
      </c>
      <c r="C9" s="132" t="s">
        <v>154</v>
      </c>
      <c r="D9" s="132" t="s">
        <v>154</v>
      </c>
      <c r="E9" s="133">
        <v>1977763778</v>
      </c>
      <c r="F9" s="133">
        <v>784837333</v>
      </c>
    </row>
    <row r="10" spans="1:6" ht="20.25" customHeight="1" x14ac:dyDescent="0.25">
      <c r="A10" s="131"/>
      <c r="B10" s="132" t="s">
        <v>19</v>
      </c>
      <c r="C10" s="132" t="s">
        <v>155</v>
      </c>
      <c r="D10" s="132" t="s">
        <v>155</v>
      </c>
      <c r="E10" s="133">
        <v>1968968124</v>
      </c>
      <c r="F10" s="133">
        <v>783344155</v>
      </c>
    </row>
    <row r="11" spans="1:6" ht="20.25" customHeight="1" x14ac:dyDescent="0.25">
      <c r="A11" s="131"/>
      <c r="B11" s="132" t="s">
        <v>20</v>
      </c>
      <c r="C11" s="132" t="s">
        <v>156</v>
      </c>
      <c r="D11" s="132" t="s">
        <v>156</v>
      </c>
      <c r="E11" s="133">
        <v>1486465809</v>
      </c>
      <c r="F11" s="133">
        <v>723993706</v>
      </c>
    </row>
    <row r="12" spans="1:6" ht="20.25" customHeight="1" x14ac:dyDescent="0.25">
      <c r="A12" s="131"/>
      <c r="B12" s="132" t="s">
        <v>21</v>
      </c>
      <c r="C12" s="132" t="s">
        <v>157</v>
      </c>
      <c r="D12" s="132" t="s">
        <v>157</v>
      </c>
      <c r="E12" s="133">
        <v>72354479</v>
      </c>
      <c r="F12" s="133">
        <v>11991760</v>
      </c>
    </row>
    <row r="13" spans="1:6" ht="20.25" customHeight="1" x14ac:dyDescent="0.25">
      <c r="A13" s="131"/>
      <c r="B13" s="132" t="s">
        <v>22</v>
      </c>
      <c r="C13" s="132" t="s">
        <v>158</v>
      </c>
      <c r="D13" s="132" t="s">
        <v>158</v>
      </c>
      <c r="E13" s="133">
        <v>150738497</v>
      </c>
      <c r="F13" s="133">
        <v>520383</v>
      </c>
    </row>
    <row r="14" spans="1:6" ht="20.25" customHeight="1" x14ac:dyDescent="0.25">
      <c r="A14" s="131"/>
      <c r="B14" s="132" t="s">
        <v>23</v>
      </c>
      <c r="C14" s="132" t="s">
        <v>159</v>
      </c>
      <c r="D14" s="132" t="s">
        <v>159</v>
      </c>
      <c r="E14" s="133">
        <v>106119901</v>
      </c>
      <c r="F14" s="133">
        <v>20846230</v>
      </c>
    </row>
    <row r="15" spans="1:6" ht="20.25" customHeight="1" x14ac:dyDescent="0.25">
      <c r="A15" s="131"/>
      <c r="B15" s="132" t="s">
        <v>24</v>
      </c>
      <c r="C15" s="132" t="s">
        <v>160</v>
      </c>
      <c r="D15" s="132" t="s">
        <v>160</v>
      </c>
      <c r="E15" s="133">
        <v>8802780</v>
      </c>
      <c r="F15" s="133">
        <v>2225075</v>
      </c>
    </row>
    <row r="16" spans="1:6" ht="20.25" customHeight="1" x14ac:dyDescent="0.25">
      <c r="A16" s="131"/>
      <c r="B16" s="132" t="s">
        <v>25</v>
      </c>
      <c r="C16" s="132" t="s">
        <v>161</v>
      </c>
      <c r="D16" s="132" t="s">
        <v>161</v>
      </c>
      <c r="E16" s="133">
        <v>90642052</v>
      </c>
      <c r="F16" s="133">
        <v>1530146</v>
      </c>
    </row>
    <row r="17" spans="1:6" ht="20.25" customHeight="1" x14ac:dyDescent="0.25">
      <c r="A17" s="131"/>
      <c r="B17" s="132" t="s">
        <v>26</v>
      </c>
      <c r="C17" s="132" t="s">
        <v>162</v>
      </c>
      <c r="D17" s="132" t="s">
        <v>162</v>
      </c>
      <c r="E17" s="133">
        <v>5704272</v>
      </c>
      <c r="F17" s="133">
        <v>1429920</v>
      </c>
    </row>
    <row r="18" spans="1:6" ht="20.25" customHeight="1" x14ac:dyDescent="0.25">
      <c r="A18" s="131"/>
      <c r="B18" s="132" t="s">
        <v>27</v>
      </c>
      <c r="C18" s="132" t="s">
        <v>163</v>
      </c>
      <c r="D18" s="132" t="s">
        <v>163</v>
      </c>
      <c r="E18" s="133">
        <v>48140334</v>
      </c>
      <c r="F18" s="133">
        <v>20806935</v>
      </c>
    </row>
    <row r="19" spans="1:6" ht="20.25" customHeight="1" x14ac:dyDescent="0.25">
      <c r="A19" s="131"/>
      <c r="B19" s="132" t="s">
        <v>28</v>
      </c>
      <c r="C19" s="132" t="s">
        <v>164</v>
      </c>
      <c r="D19" s="132" t="s">
        <v>164</v>
      </c>
      <c r="E19" s="133">
        <v>8795654</v>
      </c>
      <c r="F19" s="133">
        <v>1493178</v>
      </c>
    </row>
    <row r="20" spans="1:6" ht="20.25" customHeight="1" x14ac:dyDescent="0.25">
      <c r="A20" s="131"/>
      <c r="B20" s="132" t="s">
        <v>29</v>
      </c>
      <c r="C20" s="132" t="s">
        <v>165</v>
      </c>
      <c r="D20" s="132" t="s">
        <v>165</v>
      </c>
      <c r="E20" s="133">
        <v>8795654</v>
      </c>
      <c r="F20" s="133">
        <v>1493178</v>
      </c>
    </row>
    <row r="21" spans="1:6" ht="20.25" customHeight="1" x14ac:dyDescent="0.25">
      <c r="A21" s="131"/>
      <c r="B21" s="132" t="s">
        <v>30</v>
      </c>
      <c r="C21" s="132" t="s">
        <v>166</v>
      </c>
      <c r="D21" s="132" t="s">
        <v>166</v>
      </c>
      <c r="E21" s="133">
        <v>42685760</v>
      </c>
      <c r="F21" s="133">
        <v>11770300</v>
      </c>
    </row>
    <row r="22" spans="1:6" ht="20.25" customHeight="1" x14ac:dyDescent="0.25">
      <c r="A22" s="131"/>
      <c r="B22" s="132" t="s">
        <v>31</v>
      </c>
      <c r="C22" s="132" t="s">
        <v>167</v>
      </c>
      <c r="D22" s="132" t="s">
        <v>167</v>
      </c>
      <c r="E22" s="133">
        <v>4151680</v>
      </c>
      <c r="F22" s="133">
        <v>750000</v>
      </c>
    </row>
    <row r="23" spans="1:6" ht="20.25" customHeight="1" x14ac:dyDescent="0.25">
      <c r="A23" s="131"/>
      <c r="B23" s="132" t="s">
        <v>32</v>
      </c>
      <c r="C23" s="132" t="s">
        <v>168</v>
      </c>
      <c r="D23" s="132" t="s">
        <v>168</v>
      </c>
      <c r="E23" s="133">
        <v>4151680</v>
      </c>
      <c r="F23" s="133">
        <v>750000</v>
      </c>
    </row>
    <row r="24" spans="1:6" ht="20.25" customHeight="1" x14ac:dyDescent="0.25">
      <c r="A24" s="131"/>
      <c r="B24" s="132" t="s">
        <v>33</v>
      </c>
      <c r="C24" s="132" t="s">
        <v>169</v>
      </c>
      <c r="D24" s="132" t="s">
        <v>169</v>
      </c>
      <c r="E24" s="133">
        <v>38534080</v>
      </c>
      <c r="F24" s="133">
        <v>11020300</v>
      </c>
    </row>
    <row r="25" spans="1:6" ht="20.25" customHeight="1" x14ac:dyDescent="0.25">
      <c r="A25" s="131"/>
      <c r="B25" s="132" t="s">
        <v>34</v>
      </c>
      <c r="C25" s="132" t="s">
        <v>170</v>
      </c>
      <c r="D25" s="132" t="s">
        <v>170</v>
      </c>
      <c r="E25" s="133">
        <v>6973096</v>
      </c>
      <c r="F25" s="133">
        <v>0</v>
      </c>
    </row>
    <row r="26" spans="1:6" ht="20.25" customHeight="1" x14ac:dyDescent="0.25">
      <c r="A26" s="131"/>
      <c r="B26" s="132" t="s">
        <v>35</v>
      </c>
      <c r="C26" s="132" t="s">
        <v>171</v>
      </c>
      <c r="D26" s="132" t="s">
        <v>171</v>
      </c>
      <c r="E26" s="133">
        <v>3911440</v>
      </c>
      <c r="F26" s="133">
        <v>750000</v>
      </c>
    </row>
    <row r="27" spans="1:6" ht="20.25" customHeight="1" x14ac:dyDescent="0.25">
      <c r="A27" s="131"/>
      <c r="B27" s="132" t="s">
        <v>36</v>
      </c>
      <c r="C27" s="132" t="s">
        <v>172</v>
      </c>
      <c r="D27" s="132" t="s">
        <v>172</v>
      </c>
      <c r="E27" s="133">
        <v>12366640</v>
      </c>
      <c r="F27" s="133">
        <v>0</v>
      </c>
    </row>
    <row r="28" spans="1:6" ht="20.25" customHeight="1" x14ac:dyDescent="0.25">
      <c r="A28" s="131"/>
      <c r="B28" s="132" t="s">
        <v>37</v>
      </c>
      <c r="C28" s="132" t="s">
        <v>173</v>
      </c>
      <c r="D28" s="132" t="s">
        <v>173</v>
      </c>
      <c r="E28" s="133">
        <v>10602904</v>
      </c>
      <c r="F28" s="133">
        <v>8770300</v>
      </c>
    </row>
    <row r="29" spans="1:6" ht="20.25" customHeight="1" x14ac:dyDescent="0.25">
      <c r="A29" s="131"/>
      <c r="B29" s="132" t="s">
        <v>38</v>
      </c>
      <c r="C29" s="132" t="s">
        <v>174</v>
      </c>
      <c r="D29" s="132" t="s">
        <v>174</v>
      </c>
      <c r="E29" s="133">
        <v>4680000</v>
      </c>
      <c r="F29" s="133">
        <v>1500000</v>
      </c>
    </row>
    <row r="30" spans="1:6" ht="20.25" customHeight="1" x14ac:dyDescent="0.25">
      <c r="A30" s="131"/>
      <c r="B30" s="132" t="s">
        <v>39</v>
      </c>
      <c r="C30" s="132" t="s">
        <v>175</v>
      </c>
      <c r="D30" s="132" t="s">
        <v>175</v>
      </c>
      <c r="E30" s="133">
        <v>456188900</v>
      </c>
      <c r="F30" s="133">
        <v>187117300</v>
      </c>
    </row>
    <row r="31" spans="1:6" ht="20.25" customHeight="1" x14ac:dyDescent="0.25">
      <c r="A31" s="131"/>
      <c r="B31" s="132" t="s">
        <v>40</v>
      </c>
      <c r="C31" s="132" t="s">
        <v>175</v>
      </c>
      <c r="D31" s="132" t="s">
        <v>175</v>
      </c>
      <c r="E31" s="133">
        <v>456188900</v>
      </c>
      <c r="F31" s="133">
        <v>187117300</v>
      </c>
    </row>
    <row r="32" spans="1:6" ht="20.25" customHeight="1" x14ac:dyDescent="0.25">
      <c r="A32" s="131"/>
      <c r="B32" s="132" t="s">
        <v>41</v>
      </c>
      <c r="C32" s="132" t="s">
        <v>176</v>
      </c>
      <c r="D32" s="132" t="s">
        <v>176</v>
      </c>
      <c r="E32" s="133">
        <v>79258400</v>
      </c>
      <c r="F32" s="133">
        <v>30875900</v>
      </c>
    </row>
    <row r="33" spans="1:6" ht="20.25" customHeight="1" x14ac:dyDescent="0.25">
      <c r="A33" s="131"/>
      <c r="B33" s="132" t="s">
        <v>42</v>
      </c>
      <c r="C33" s="132" t="s">
        <v>177</v>
      </c>
      <c r="D33" s="132" t="s">
        <v>177</v>
      </c>
      <c r="E33" s="133">
        <v>147448000</v>
      </c>
      <c r="F33" s="133">
        <v>64747400</v>
      </c>
    </row>
    <row r="34" spans="1:6" ht="20.25" customHeight="1" x14ac:dyDescent="0.25">
      <c r="A34" s="131"/>
      <c r="B34" s="132" t="s">
        <v>43</v>
      </c>
      <c r="C34" s="132" t="s">
        <v>178</v>
      </c>
      <c r="D34" s="132" t="s">
        <v>178</v>
      </c>
      <c r="E34" s="133">
        <v>21325500</v>
      </c>
      <c r="F34" s="133">
        <v>5413200</v>
      </c>
    </row>
    <row r="35" spans="1:6" ht="20.25" customHeight="1" x14ac:dyDescent="0.25">
      <c r="A35" s="131"/>
      <c r="B35" s="132" t="s">
        <v>44</v>
      </c>
      <c r="C35" s="132" t="s">
        <v>179</v>
      </c>
      <c r="D35" s="132" t="s">
        <v>179</v>
      </c>
      <c r="E35" s="133">
        <v>208157000</v>
      </c>
      <c r="F35" s="133">
        <v>86080800</v>
      </c>
    </row>
    <row r="36" spans="1:6" ht="20.25" customHeight="1" x14ac:dyDescent="0.25">
      <c r="A36" s="131"/>
      <c r="B36" s="132" t="s">
        <v>45</v>
      </c>
      <c r="C36" s="132" t="s">
        <v>180</v>
      </c>
      <c r="D36" s="132" t="s">
        <v>180</v>
      </c>
      <c r="E36" s="133">
        <v>99116800</v>
      </c>
      <c r="F36" s="133">
        <v>38633300</v>
      </c>
    </row>
    <row r="37" spans="1:6" ht="20.25" customHeight="1" x14ac:dyDescent="0.25">
      <c r="A37" s="131"/>
      <c r="B37" s="132" t="s">
        <v>46</v>
      </c>
      <c r="C37" s="132" t="s">
        <v>180</v>
      </c>
      <c r="D37" s="132" t="s">
        <v>180</v>
      </c>
      <c r="E37" s="133">
        <v>69366900</v>
      </c>
      <c r="F37" s="133">
        <v>27032300</v>
      </c>
    </row>
    <row r="38" spans="1:6" ht="20.25" customHeight="1" x14ac:dyDescent="0.25">
      <c r="A38" s="131"/>
      <c r="B38" s="132" t="s">
        <v>47</v>
      </c>
      <c r="C38" s="132" t="s">
        <v>181</v>
      </c>
      <c r="D38" s="132" t="s">
        <v>181</v>
      </c>
      <c r="E38" s="133">
        <v>59444200</v>
      </c>
      <c r="F38" s="133">
        <v>23161100</v>
      </c>
    </row>
    <row r="39" spans="1:6" ht="20.25" customHeight="1" x14ac:dyDescent="0.25">
      <c r="A39" s="131"/>
      <c r="B39" s="132" t="s">
        <v>48</v>
      </c>
      <c r="C39" s="132" t="s">
        <v>182</v>
      </c>
      <c r="D39" s="132" t="s">
        <v>182</v>
      </c>
      <c r="E39" s="133">
        <v>9922700</v>
      </c>
      <c r="F39" s="133">
        <v>3871200</v>
      </c>
    </row>
    <row r="40" spans="1:6" ht="20.25" customHeight="1" x14ac:dyDescent="0.25">
      <c r="A40" s="131"/>
      <c r="B40" s="132" t="s">
        <v>49</v>
      </c>
      <c r="C40" s="132" t="s">
        <v>183</v>
      </c>
      <c r="D40" s="132" t="s">
        <v>183</v>
      </c>
      <c r="E40" s="133">
        <v>29749900</v>
      </c>
      <c r="F40" s="133">
        <v>11601000</v>
      </c>
    </row>
    <row r="41" spans="1:6" ht="20.25" customHeight="1" x14ac:dyDescent="0.25">
      <c r="A41" s="131"/>
      <c r="B41" s="132" t="s">
        <v>50</v>
      </c>
      <c r="C41" s="132" t="s">
        <v>184</v>
      </c>
      <c r="D41" s="132" t="s">
        <v>184</v>
      </c>
      <c r="E41" s="133">
        <v>19827200</v>
      </c>
      <c r="F41" s="133">
        <v>7729800</v>
      </c>
    </row>
    <row r="42" spans="1:6" ht="20.25" customHeight="1" x14ac:dyDescent="0.25">
      <c r="A42" s="131"/>
      <c r="B42" s="132" t="s">
        <v>51</v>
      </c>
      <c r="C42" s="132" t="s">
        <v>185</v>
      </c>
      <c r="D42" s="132" t="s">
        <v>185</v>
      </c>
      <c r="E42" s="133">
        <v>9922700</v>
      </c>
      <c r="F42" s="133">
        <v>3871200</v>
      </c>
    </row>
    <row r="43" spans="1:6" ht="20.25" customHeight="1" x14ac:dyDescent="0.25">
      <c r="A43" s="131"/>
      <c r="B43" s="132" t="s">
        <v>52</v>
      </c>
      <c r="C43" s="132" t="s">
        <v>186</v>
      </c>
      <c r="D43" s="132" t="s">
        <v>186</v>
      </c>
      <c r="E43" s="133">
        <v>215176422</v>
      </c>
      <c r="F43" s="133">
        <v>88396562</v>
      </c>
    </row>
    <row r="44" spans="1:6" ht="20.25" customHeight="1" x14ac:dyDescent="0.25">
      <c r="A44" s="131"/>
      <c r="B44" s="132" t="s">
        <v>53</v>
      </c>
      <c r="C44" s="132" t="s">
        <v>187</v>
      </c>
      <c r="D44" s="132" t="s">
        <v>187</v>
      </c>
      <c r="E44" s="133">
        <v>215176422</v>
      </c>
      <c r="F44" s="133">
        <v>88396562</v>
      </c>
    </row>
    <row r="45" spans="1:6" ht="20.25" customHeight="1" x14ac:dyDescent="0.25">
      <c r="A45" s="131"/>
      <c r="B45" s="132" t="s">
        <v>54</v>
      </c>
      <c r="C45" s="132" t="s">
        <v>188</v>
      </c>
      <c r="D45" s="132" t="s">
        <v>188</v>
      </c>
      <c r="E45" s="133">
        <v>215176422</v>
      </c>
      <c r="F45" s="133">
        <v>88396562</v>
      </c>
    </row>
    <row r="46" spans="1:6" ht="20.25" customHeight="1" x14ac:dyDescent="0.25">
      <c r="A46" s="131"/>
      <c r="B46" s="132" t="s">
        <v>55</v>
      </c>
      <c r="C46" s="132" t="s">
        <v>189</v>
      </c>
      <c r="D46" s="132" t="s">
        <v>189</v>
      </c>
      <c r="E46" s="133">
        <v>66666684</v>
      </c>
      <c r="F46" s="133">
        <v>0</v>
      </c>
    </row>
    <row r="47" spans="1:6" ht="20.25" customHeight="1" x14ac:dyDescent="0.25">
      <c r="A47" s="131"/>
      <c r="B47" s="132" t="s">
        <v>56</v>
      </c>
      <c r="C47" s="132" t="s">
        <v>190</v>
      </c>
      <c r="D47" s="132" t="s">
        <v>190</v>
      </c>
      <c r="E47" s="133">
        <v>132949189</v>
      </c>
      <c r="F47" s="133">
        <v>79982784</v>
      </c>
    </row>
    <row r="48" spans="1:6" ht="20.25" customHeight="1" x14ac:dyDescent="0.25">
      <c r="A48" s="131"/>
      <c r="B48" s="132" t="s">
        <v>57</v>
      </c>
      <c r="C48" s="132" t="s">
        <v>191</v>
      </c>
      <c r="D48" s="132" t="s">
        <v>191</v>
      </c>
      <c r="E48" s="133">
        <v>15560549</v>
      </c>
      <c r="F48" s="133">
        <v>8413778</v>
      </c>
    </row>
    <row r="49" spans="1:6" ht="20.25" customHeight="1" x14ac:dyDescent="0.25">
      <c r="A49" s="87" t="s">
        <v>504</v>
      </c>
      <c r="B49" s="87" t="s">
        <v>58</v>
      </c>
      <c r="C49" s="87" t="s">
        <v>192</v>
      </c>
      <c r="D49" s="87" t="s">
        <v>192</v>
      </c>
      <c r="E49" s="88">
        <v>62450738987.540001</v>
      </c>
      <c r="F49" s="89">
        <v>50917876172</v>
      </c>
    </row>
    <row r="50" spans="1:6" ht="20.25" customHeight="1" x14ac:dyDescent="0.25">
      <c r="A50" s="87" t="s">
        <v>503</v>
      </c>
      <c r="B50" s="87" t="s">
        <v>59</v>
      </c>
      <c r="C50" s="87" t="s">
        <v>193</v>
      </c>
      <c r="D50" s="87" t="s">
        <v>494</v>
      </c>
      <c r="E50" s="88">
        <v>62450738987.540001</v>
      </c>
      <c r="F50" s="89">
        <v>50917876172</v>
      </c>
    </row>
    <row r="51" spans="1:6" ht="20.25" customHeight="1" x14ac:dyDescent="0.25">
      <c r="A51" s="87" t="s">
        <v>502</v>
      </c>
      <c r="B51" s="87" t="s">
        <v>60</v>
      </c>
      <c r="C51" s="87" t="s">
        <v>409</v>
      </c>
      <c r="D51" s="87" t="s">
        <v>495</v>
      </c>
      <c r="E51" s="88">
        <v>62450738987.540001</v>
      </c>
      <c r="F51" s="89">
        <v>50917876172</v>
      </c>
    </row>
    <row r="52" spans="1:6" ht="20.25" customHeight="1" x14ac:dyDescent="0.25">
      <c r="A52" s="90" t="s">
        <v>497</v>
      </c>
      <c r="B52" s="90" t="s">
        <v>61</v>
      </c>
      <c r="C52" s="90" t="s">
        <v>194</v>
      </c>
      <c r="D52" s="90" t="s">
        <v>194</v>
      </c>
      <c r="E52" s="91">
        <v>11513394037.049999</v>
      </c>
      <c r="F52" s="92">
        <v>2917497886</v>
      </c>
    </row>
    <row r="53" spans="1:6" ht="20.25" customHeight="1" x14ac:dyDescent="0.25">
      <c r="A53" s="93" t="s">
        <v>498</v>
      </c>
      <c r="B53" s="93" t="s">
        <v>62</v>
      </c>
      <c r="C53" s="93" t="s">
        <v>195</v>
      </c>
      <c r="D53" s="94" t="s">
        <v>480</v>
      </c>
      <c r="E53" s="95">
        <v>933983165</v>
      </c>
      <c r="F53" s="96">
        <v>765866199</v>
      </c>
    </row>
    <row r="54" spans="1:6" ht="33.75" customHeight="1" x14ac:dyDescent="0.25">
      <c r="A54" s="131"/>
      <c r="B54" s="132" t="s">
        <v>63</v>
      </c>
      <c r="C54" s="132" t="s">
        <v>410</v>
      </c>
      <c r="D54" s="134" t="s">
        <v>235</v>
      </c>
      <c r="E54" s="133">
        <v>202591832</v>
      </c>
      <c r="F54" s="133">
        <v>129910163</v>
      </c>
    </row>
    <row r="55" spans="1:6" ht="35.25" customHeight="1" x14ac:dyDescent="0.25">
      <c r="A55" s="131"/>
      <c r="B55" s="132" t="s">
        <v>64</v>
      </c>
      <c r="C55" s="132" t="s">
        <v>411</v>
      </c>
      <c r="D55" s="134" t="s">
        <v>236</v>
      </c>
      <c r="E55" s="133">
        <v>731391333</v>
      </c>
      <c r="F55" s="133">
        <v>635956036</v>
      </c>
    </row>
    <row r="56" spans="1:6" ht="20.25" customHeight="1" x14ac:dyDescent="0.25">
      <c r="A56" s="93" t="s">
        <v>498</v>
      </c>
      <c r="B56" s="93" t="s">
        <v>65</v>
      </c>
      <c r="C56" s="93" t="s">
        <v>196</v>
      </c>
      <c r="D56" s="94" t="s">
        <v>481</v>
      </c>
      <c r="E56" s="95">
        <v>543230000</v>
      </c>
      <c r="F56" s="96">
        <v>0</v>
      </c>
    </row>
    <row r="57" spans="1:6" ht="38.25" customHeight="1" x14ac:dyDescent="0.25">
      <c r="A57" s="131"/>
      <c r="B57" s="132" t="s">
        <v>66</v>
      </c>
      <c r="C57" s="132" t="s">
        <v>412</v>
      </c>
      <c r="D57" s="134" t="s">
        <v>237</v>
      </c>
      <c r="E57" s="133">
        <v>146611650</v>
      </c>
      <c r="F57" s="133">
        <v>0</v>
      </c>
    </row>
    <row r="58" spans="1:6" ht="34.5" customHeight="1" x14ac:dyDescent="0.25">
      <c r="A58" s="131"/>
      <c r="B58" s="132" t="s">
        <v>67</v>
      </c>
      <c r="C58" s="132" t="s">
        <v>413</v>
      </c>
      <c r="D58" s="134" t="s">
        <v>238</v>
      </c>
      <c r="E58" s="133">
        <v>13230000</v>
      </c>
      <c r="F58" s="133">
        <v>0</v>
      </c>
    </row>
    <row r="59" spans="1:6" ht="41.25" customHeight="1" x14ac:dyDescent="0.25">
      <c r="A59" s="131"/>
      <c r="B59" s="132" t="s">
        <v>68</v>
      </c>
      <c r="C59" s="132" t="s">
        <v>414</v>
      </c>
      <c r="D59" s="134" t="s">
        <v>239</v>
      </c>
      <c r="E59" s="133">
        <v>303388350</v>
      </c>
      <c r="F59" s="133">
        <v>0</v>
      </c>
    </row>
    <row r="60" spans="1:6" ht="36.75" customHeight="1" x14ac:dyDescent="0.25">
      <c r="A60" s="131"/>
      <c r="B60" s="132" t="s">
        <v>69</v>
      </c>
      <c r="C60" s="132" t="s">
        <v>415</v>
      </c>
      <c r="D60" s="134" t="s">
        <v>240</v>
      </c>
      <c r="E60" s="133">
        <v>80000000</v>
      </c>
      <c r="F60" s="133">
        <v>0</v>
      </c>
    </row>
    <row r="61" spans="1:6" ht="20.25" customHeight="1" x14ac:dyDescent="0.25">
      <c r="A61" s="93" t="s">
        <v>498</v>
      </c>
      <c r="B61" s="93" t="s">
        <v>70</v>
      </c>
      <c r="C61" s="93" t="s">
        <v>197</v>
      </c>
      <c r="D61" s="94" t="s">
        <v>482</v>
      </c>
      <c r="E61" s="95">
        <v>2816420700.3499999</v>
      </c>
      <c r="F61" s="96">
        <v>45600000</v>
      </c>
    </row>
    <row r="62" spans="1:6" ht="41.25" customHeight="1" x14ac:dyDescent="0.25">
      <c r="A62" s="131"/>
      <c r="B62" s="132" t="s">
        <v>71</v>
      </c>
      <c r="C62" s="132" t="s">
        <v>416</v>
      </c>
      <c r="D62" s="134" t="s">
        <v>241</v>
      </c>
      <c r="E62" s="133">
        <v>2373170895</v>
      </c>
      <c r="F62" s="133">
        <v>0</v>
      </c>
    </row>
    <row r="63" spans="1:6" ht="37.5" customHeight="1" x14ac:dyDescent="0.25">
      <c r="A63" s="131"/>
      <c r="B63" s="97" t="s">
        <v>72</v>
      </c>
      <c r="C63" s="132" t="s">
        <v>417</v>
      </c>
      <c r="D63" s="134" t="s">
        <v>242</v>
      </c>
      <c r="E63" s="133">
        <v>286880357</v>
      </c>
      <c r="F63" s="133">
        <v>0</v>
      </c>
    </row>
    <row r="64" spans="1:6" ht="35.25" customHeight="1" x14ac:dyDescent="0.25">
      <c r="A64" s="131"/>
      <c r="B64" s="97" t="s">
        <v>73</v>
      </c>
      <c r="C64" s="132" t="s">
        <v>418</v>
      </c>
      <c r="D64" s="134" t="s">
        <v>243</v>
      </c>
      <c r="E64" s="133">
        <v>72712347</v>
      </c>
      <c r="F64" s="133">
        <v>0</v>
      </c>
    </row>
    <row r="65" spans="1:6" ht="39" customHeight="1" x14ac:dyDescent="0.25">
      <c r="A65" s="131"/>
      <c r="B65" s="97" t="s">
        <v>74</v>
      </c>
      <c r="C65" s="132" t="s">
        <v>419</v>
      </c>
      <c r="D65" s="134" t="s">
        <v>244</v>
      </c>
      <c r="E65" s="133">
        <v>12687179.35</v>
      </c>
      <c r="F65" s="133">
        <v>0</v>
      </c>
    </row>
    <row r="66" spans="1:6" ht="41.25" customHeight="1" x14ac:dyDescent="0.25">
      <c r="A66" s="131"/>
      <c r="B66" s="97" t="s">
        <v>75</v>
      </c>
      <c r="C66" s="132" t="s">
        <v>420</v>
      </c>
      <c r="D66" s="134" t="s">
        <v>245</v>
      </c>
      <c r="E66" s="133">
        <v>70969922</v>
      </c>
      <c r="F66" s="133">
        <v>45600000</v>
      </c>
    </row>
    <row r="67" spans="1:6" ht="39" customHeight="1" x14ac:dyDescent="0.25">
      <c r="A67" s="131"/>
      <c r="B67" s="97" t="s">
        <v>76</v>
      </c>
      <c r="C67" s="132" t="s">
        <v>421</v>
      </c>
      <c r="D67" s="134" t="s">
        <v>246</v>
      </c>
      <c r="E67" s="133">
        <v>0</v>
      </c>
      <c r="F67" s="133">
        <v>0</v>
      </c>
    </row>
    <row r="68" spans="1:6" ht="20.25" customHeight="1" x14ac:dyDescent="0.25">
      <c r="A68" s="93" t="s">
        <v>498</v>
      </c>
      <c r="B68" s="93" t="s">
        <v>77</v>
      </c>
      <c r="C68" s="93" t="s">
        <v>198</v>
      </c>
      <c r="D68" s="94" t="s">
        <v>483</v>
      </c>
      <c r="E68" s="95">
        <v>3561928620</v>
      </c>
      <c r="F68" s="96">
        <v>1553272915</v>
      </c>
    </row>
    <row r="69" spans="1:6" ht="39.75" customHeight="1" x14ac:dyDescent="0.25">
      <c r="A69" s="131"/>
      <c r="B69" s="132" t="s">
        <v>78</v>
      </c>
      <c r="C69" s="132" t="s">
        <v>422</v>
      </c>
      <c r="D69" s="134" t="s">
        <v>247</v>
      </c>
      <c r="E69" s="133">
        <v>3025363290</v>
      </c>
      <c r="F69" s="133">
        <v>1354398960</v>
      </c>
    </row>
    <row r="70" spans="1:6" ht="57.75" customHeight="1" x14ac:dyDescent="0.25">
      <c r="A70" s="131"/>
      <c r="B70" s="132" t="s">
        <v>79</v>
      </c>
      <c r="C70" s="132" t="s">
        <v>423</v>
      </c>
      <c r="D70" s="134" t="s">
        <v>248</v>
      </c>
      <c r="E70" s="133">
        <v>285260600</v>
      </c>
      <c r="F70" s="133">
        <v>27253795</v>
      </c>
    </row>
    <row r="71" spans="1:6" ht="39" customHeight="1" x14ac:dyDescent="0.25">
      <c r="A71" s="131"/>
      <c r="B71" s="132" t="s">
        <v>80</v>
      </c>
      <c r="C71" s="132" t="s">
        <v>424</v>
      </c>
      <c r="D71" s="134" t="s">
        <v>249</v>
      </c>
      <c r="E71" s="133">
        <v>46000000</v>
      </c>
      <c r="F71" s="133">
        <v>15281250</v>
      </c>
    </row>
    <row r="72" spans="1:6" ht="39" customHeight="1" x14ac:dyDescent="0.25">
      <c r="A72" s="131"/>
      <c r="B72" s="132" t="s">
        <v>81</v>
      </c>
      <c r="C72" s="132" t="s">
        <v>425</v>
      </c>
      <c r="D72" s="134" t="s">
        <v>250</v>
      </c>
      <c r="E72" s="133">
        <v>30318750</v>
      </c>
      <c r="F72" s="133">
        <v>30318750</v>
      </c>
    </row>
    <row r="73" spans="1:6" ht="39" customHeight="1" x14ac:dyDescent="0.25">
      <c r="A73" s="131"/>
      <c r="B73" s="132" t="s">
        <v>82</v>
      </c>
      <c r="C73" s="132" t="s">
        <v>426</v>
      </c>
      <c r="D73" s="134" t="s">
        <v>248</v>
      </c>
      <c r="E73" s="133">
        <v>154985980</v>
      </c>
      <c r="F73" s="133">
        <v>126020160</v>
      </c>
    </row>
    <row r="74" spans="1:6" ht="39" customHeight="1" x14ac:dyDescent="0.25">
      <c r="A74" s="131"/>
      <c r="B74" s="132" t="s">
        <v>83</v>
      </c>
      <c r="C74" s="132" t="s">
        <v>427</v>
      </c>
      <c r="D74" s="134" t="s">
        <v>254</v>
      </c>
      <c r="E74" s="133">
        <v>20000000</v>
      </c>
      <c r="F74" s="133">
        <v>0</v>
      </c>
    </row>
    <row r="75" spans="1:6" ht="20.25" customHeight="1" x14ac:dyDescent="0.25">
      <c r="A75" s="93" t="s">
        <v>498</v>
      </c>
      <c r="B75" s="93" t="s">
        <v>84</v>
      </c>
      <c r="C75" s="93" t="s">
        <v>199</v>
      </c>
      <c r="D75" s="94" t="s">
        <v>484</v>
      </c>
      <c r="E75" s="95">
        <v>799059000</v>
      </c>
      <c r="F75" s="96">
        <v>0</v>
      </c>
    </row>
    <row r="76" spans="1:6" ht="27.75" customHeight="1" x14ac:dyDescent="0.25">
      <c r="A76" s="131"/>
      <c r="B76" s="132" t="s">
        <v>85</v>
      </c>
      <c r="C76" s="132" t="s">
        <v>428</v>
      </c>
      <c r="D76" s="134" t="s">
        <v>251</v>
      </c>
      <c r="E76" s="133">
        <v>500000000</v>
      </c>
      <c r="F76" s="133">
        <v>0</v>
      </c>
    </row>
    <row r="77" spans="1:6" ht="27.75" customHeight="1" x14ac:dyDescent="0.25">
      <c r="A77" s="131"/>
      <c r="B77" s="132" t="s">
        <v>86</v>
      </c>
      <c r="C77" s="132" t="s">
        <v>429</v>
      </c>
      <c r="D77" s="134" t="s">
        <v>252</v>
      </c>
      <c r="E77" s="133">
        <v>285829000</v>
      </c>
      <c r="F77" s="133">
        <v>0</v>
      </c>
    </row>
    <row r="78" spans="1:6" ht="20.25" customHeight="1" x14ac:dyDescent="0.25">
      <c r="A78" s="131"/>
      <c r="B78" s="132" t="s">
        <v>87</v>
      </c>
      <c r="C78" s="132" t="s">
        <v>430</v>
      </c>
      <c r="D78" s="134" t="s">
        <v>253</v>
      </c>
      <c r="E78" s="133">
        <v>13230000</v>
      </c>
      <c r="F78" s="133">
        <v>0</v>
      </c>
    </row>
    <row r="79" spans="1:6" ht="20.25" customHeight="1" x14ac:dyDescent="0.25">
      <c r="A79" s="93" t="s">
        <v>498</v>
      </c>
      <c r="B79" s="93" t="s">
        <v>88</v>
      </c>
      <c r="C79" s="93" t="s">
        <v>200</v>
      </c>
      <c r="D79" s="94" t="s">
        <v>485</v>
      </c>
      <c r="E79" s="95">
        <v>1158447786.3099999</v>
      </c>
      <c r="F79" s="96">
        <v>328247647</v>
      </c>
    </row>
    <row r="80" spans="1:6" ht="36" customHeight="1" x14ac:dyDescent="0.25">
      <c r="A80" s="131"/>
      <c r="B80" s="132" t="s">
        <v>89</v>
      </c>
      <c r="C80" s="132" t="s">
        <v>431</v>
      </c>
      <c r="D80" s="134" t="s">
        <v>255</v>
      </c>
      <c r="E80" s="133">
        <v>94264647</v>
      </c>
      <c r="F80" s="133">
        <v>0</v>
      </c>
    </row>
    <row r="81" spans="1:6" ht="32.25" customHeight="1" x14ac:dyDescent="0.25">
      <c r="A81" s="131"/>
      <c r="B81" s="132" t="s">
        <v>90</v>
      </c>
      <c r="C81" s="132" t="s">
        <v>432</v>
      </c>
      <c r="D81" s="134" t="s">
        <v>256</v>
      </c>
      <c r="E81" s="133">
        <v>6708677.54</v>
      </c>
      <c r="F81" s="133">
        <v>0</v>
      </c>
    </row>
    <row r="82" spans="1:6" ht="31.5" customHeight="1" x14ac:dyDescent="0.25">
      <c r="A82" s="131"/>
      <c r="B82" s="132" t="s">
        <v>91</v>
      </c>
      <c r="C82" s="132" t="s">
        <v>433</v>
      </c>
      <c r="D82" s="134" t="s">
        <v>257</v>
      </c>
      <c r="E82" s="133">
        <v>542126119</v>
      </c>
      <c r="F82" s="133">
        <v>29064100</v>
      </c>
    </row>
    <row r="83" spans="1:6" ht="30.75" customHeight="1" x14ac:dyDescent="0.25">
      <c r="A83" s="131"/>
      <c r="B83" s="132" t="s">
        <v>92</v>
      </c>
      <c r="C83" s="132" t="s">
        <v>434</v>
      </c>
      <c r="D83" s="134" t="s">
        <v>258</v>
      </c>
      <c r="E83" s="133">
        <v>474705234</v>
      </c>
      <c r="F83" s="133">
        <v>299183547</v>
      </c>
    </row>
    <row r="84" spans="1:6" ht="22.5" customHeight="1" x14ac:dyDescent="0.25">
      <c r="A84" s="131"/>
      <c r="B84" s="132" t="s">
        <v>93</v>
      </c>
      <c r="C84" s="132" t="s">
        <v>201</v>
      </c>
      <c r="D84" s="134" t="s">
        <v>201</v>
      </c>
      <c r="E84" s="133">
        <v>492337.54</v>
      </c>
      <c r="F84" s="133">
        <v>0</v>
      </c>
    </row>
    <row r="85" spans="1:6" ht="33.75" customHeight="1" x14ac:dyDescent="0.25">
      <c r="A85" s="131"/>
      <c r="B85" s="132" t="s">
        <v>94</v>
      </c>
      <c r="C85" s="132" t="s">
        <v>435</v>
      </c>
      <c r="D85" s="134" t="s">
        <v>259</v>
      </c>
      <c r="E85" s="133">
        <v>22721128</v>
      </c>
      <c r="F85" s="133">
        <v>0</v>
      </c>
    </row>
    <row r="86" spans="1:6" ht="33" customHeight="1" x14ac:dyDescent="0.25">
      <c r="A86" s="131"/>
      <c r="B86" s="132" t="s">
        <v>95</v>
      </c>
      <c r="C86" s="132" t="s">
        <v>436</v>
      </c>
      <c r="D86" s="134" t="s">
        <v>260</v>
      </c>
      <c r="E86" s="133">
        <v>17412522</v>
      </c>
      <c r="F86" s="133">
        <v>0</v>
      </c>
    </row>
    <row r="87" spans="1:6" ht="24" customHeight="1" x14ac:dyDescent="0.25">
      <c r="A87" s="131"/>
      <c r="B87" s="132" t="s">
        <v>96</v>
      </c>
      <c r="C87" s="132" t="s">
        <v>202</v>
      </c>
      <c r="D87" s="134" t="s">
        <v>202</v>
      </c>
      <c r="E87" s="133">
        <v>17121.23</v>
      </c>
      <c r="F87" s="133">
        <v>0</v>
      </c>
    </row>
    <row r="88" spans="1:6" ht="20.25" customHeight="1" x14ac:dyDescent="0.25">
      <c r="A88" s="93" t="s">
        <v>498</v>
      </c>
      <c r="B88" s="93" t="s">
        <v>97</v>
      </c>
      <c r="C88" s="93" t="s">
        <v>203</v>
      </c>
      <c r="D88" s="94" t="s">
        <v>486</v>
      </c>
      <c r="E88" s="95">
        <v>1335000000</v>
      </c>
      <c r="F88" s="96">
        <v>175761125</v>
      </c>
    </row>
    <row r="89" spans="1:6" ht="34.5" customHeight="1" x14ac:dyDescent="0.25">
      <c r="A89" s="131"/>
      <c r="B89" s="132" t="s">
        <v>98</v>
      </c>
      <c r="C89" s="132" t="s">
        <v>437</v>
      </c>
      <c r="D89" s="134" t="s">
        <v>261</v>
      </c>
      <c r="E89" s="133">
        <v>172853000</v>
      </c>
      <c r="F89" s="133">
        <v>0</v>
      </c>
    </row>
    <row r="90" spans="1:6" ht="33.75" customHeight="1" x14ac:dyDescent="0.25">
      <c r="A90" s="131"/>
      <c r="B90" s="132" t="s">
        <v>99</v>
      </c>
      <c r="C90" s="132" t="s">
        <v>438</v>
      </c>
      <c r="D90" s="134" t="s">
        <v>262</v>
      </c>
      <c r="E90" s="133">
        <v>27147000</v>
      </c>
      <c r="F90" s="133">
        <v>0</v>
      </c>
    </row>
    <row r="91" spans="1:6" ht="36.75" customHeight="1" x14ac:dyDescent="0.25">
      <c r="A91" s="131"/>
      <c r="B91" s="132" t="s">
        <v>100</v>
      </c>
      <c r="C91" s="132" t="s">
        <v>439</v>
      </c>
      <c r="D91" s="134" t="s">
        <v>263</v>
      </c>
      <c r="E91" s="133">
        <v>700000000</v>
      </c>
      <c r="F91" s="133">
        <v>0</v>
      </c>
    </row>
    <row r="92" spans="1:6" ht="34.5" customHeight="1" x14ac:dyDescent="0.25">
      <c r="A92" s="131"/>
      <c r="B92" s="132" t="s">
        <v>101</v>
      </c>
      <c r="C92" s="132" t="s">
        <v>204</v>
      </c>
      <c r="D92" s="134" t="s">
        <v>204</v>
      </c>
      <c r="E92" s="133">
        <v>435000000</v>
      </c>
      <c r="F92" s="133">
        <v>175761125</v>
      </c>
    </row>
    <row r="93" spans="1:6" ht="20.25" customHeight="1" x14ac:dyDescent="0.25">
      <c r="A93" s="93" t="s">
        <v>498</v>
      </c>
      <c r="B93" s="93" t="s">
        <v>102</v>
      </c>
      <c r="C93" s="93" t="s">
        <v>205</v>
      </c>
      <c r="D93" s="94" t="s">
        <v>487</v>
      </c>
      <c r="E93" s="95">
        <v>100000000</v>
      </c>
      <c r="F93" s="96">
        <v>48750000</v>
      </c>
    </row>
    <row r="94" spans="1:6" ht="51.75" customHeight="1" x14ac:dyDescent="0.25">
      <c r="A94" s="131"/>
      <c r="B94" s="132" t="s">
        <v>103</v>
      </c>
      <c r="C94" s="132" t="s">
        <v>440</v>
      </c>
      <c r="D94" s="134" t="s">
        <v>264</v>
      </c>
      <c r="E94" s="133">
        <v>6000000</v>
      </c>
      <c r="F94" s="133">
        <v>0</v>
      </c>
    </row>
    <row r="95" spans="1:6" ht="42" customHeight="1" x14ac:dyDescent="0.25">
      <c r="A95" s="131"/>
      <c r="B95" s="132" t="s">
        <v>104</v>
      </c>
      <c r="C95" s="132" t="s">
        <v>441</v>
      </c>
      <c r="D95" s="134" t="s">
        <v>265</v>
      </c>
      <c r="E95" s="133">
        <v>65598750</v>
      </c>
      <c r="F95" s="133">
        <v>48750000</v>
      </c>
    </row>
    <row r="96" spans="1:6" ht="39" customHeight="1" x14ac:dyDescent="0.25">
      <c r="A96" s="131"/>
      <c r="B96" s="132" t="s">
        <v>105</v>
      </c>
      <c r="C96" s="132" t="s">
        <v>442</v>
      </c>
      <c r="D96" s="134" t="s">
        <v>266</v>
      </c>
      <c r="E96" s="133">
        <v>28401250</v>
      </c>
      <c r="F96" s="133">
        <v>0</v>
      </c>
    </row>
    <row r="97" spans="1:6" ht="20.25" customHeight="1" x14ac:dyDescent="0.25">
      <c r="A97" s="93" t="s">
        <v>498</v>
      </c>
      <c r="B97" s="93" t="s">
        <v>106</v>
      </c>
      <c r="C97" s="93" t="s">
        <v>206</v>
      </c>
      <c r="D97" s="94" t="s">
        <v>488</v>
      </c>
      <c r="E97" s="95">
        <v>250324765.38999999</v>
      </c>
      <c r="F97" s="96">
        <v>0</v>
      </c>
    </row>
    <row r="98" spans="1:6" ht="38.25" customHeight="1" x14ac:dyDescent="0.25">
      <c r="A98" s="131"/>
      <c r="B98" s="132" t="s">
        <v>107</v>
      </c>
      <c r="C98" s="132" t="s">
        <v>443</v>
      </c>
      <c r="D98" s="134" t="s">
        <v>267</v>
      </c>
      <c r="E98" s="133">
        <v>60000000</v>
      </c>
      <c r="F98" s="133">
        <v>0</v>
      </c>
    </row>
    <row r="99" spans="1:6" ht="35.25" customHeight="1" x14ac:dyDescent="0.25">
      <c r="A99" s="131"/>
      <c r="B99" s="132" t="s">
        <v>108</v>
      </c>
      <c r="C99" s="132" t="s">
        <v>444</v>
      </c>
      <c r="D99" s="134" t="s">
        <v>268</v>
      </c>
      <c r="E99" s="133">
        <v>190000000</v>
      </c>
      <c r="F99" s="133">
        <v>0</v>
      </c>
    </row>
    <row r="100" spans="1:6" ht="39" customHeight="1" x14ac:dyDescent="0.25">
      <c r="A100" s="131"/>
      <c r="B100" s="132" t="s">
        <v>109</v>
      </c>
      <c r="C100" s="132" t="s">
        <v>445</v>
      </c>
      <c r="D100" s="134" t="s">
        <v>269</v>
      </c>
      <c r="E100" s="133">
        <v>324765.39</v>
      </c>
      <c r="F100" s="133">
        <v>0</v>
      </c>
    </row>
    <row r="101" spans="1:6" ht="27.75" customHeight="1" x14ac:dyDescent="0.25">
      <c r="A101" s="93" t="s">
        <v>498</v>
      </c>
      <c r="B101" s="93" t="s">
        <v>110</v>
      </c>
      <c r="C101" s="93" t="s">
        <v>207</v>
      </c>
      <c r="D101" s="94" t="s">
        <v>489</v>
      </c>
      <c r="E101" s="95">
        <v>15000000</v>
      </c>
      <c r="F101" s="96">
        <v>0</v>
      </c>
    </row>
    <row r="102" spans="1:6" ht="25.5" customHeight="1" x14ac:dyDescent="0.25">
      <c r="A102" s="131"/>
      <c r="B102" s="134" t="s">
        <v>111</v>
      </c>
      <c r="C102" s="132" t="s">
        <v>446</v>
      </c>
      <c r="D102" s="134" t="s">
        <v>270</v>
      </c>
      <c r="E102" s="133">
        <v>15000000</v>
      </c>
      <c r="F102" s="133">
        <v>0</v>
      </c>
    </row>
    <row r="103" spans="1:6" ht="20.25" customHeight="1" x14ac:dyDescent="0.25">
      <c r="A103" s="90" t="s">
        <v>497</v>
      </c>
      <c r="B103" s="90" t="s">
        <v>112</v>
      </c>
      <c r="C103" s="90" t="s">
        <v>208</v>
      </c>
      <c r="D103" s="98" t="s">
        <v>208</v>
      </c>
      <c r="E103" s="91">
        <v>45261315519</v>
      </c>
      <c r="F103" s="92">
        <v>45259196413</v>
      </c>
    </row>
    <row r="104" spans="1:6" ht="30" customHeight="1" x14ac:dyDescent="0.25">
      <c r="A104" s="99" t="s">
        <v>499</v>
      </c>
      <c r="B104" s="99" t="s">
        <v>113</v>
      </c>
      <c r="C104" s="99" t="s">
        <v>447</v>
      </c>
      <c r="D104" s="100" t="s">
        <v>490</v>
      </c>
      <c r="E104" s="101">
        <v>45261315519</v>
      </c>
      <c r="F104" s="102">
        <v>45259196413</v>
      </c>
    </row>
    <row r="105" spans="1:6" ht="26.25" customHeight="1" x14ac:dyDescent="0.25">
      <c r="A105" s="131"/>
      <c r="B105" s="132" t="s">
        <v>114</v>
      </c>
      <c r="C105" s="132" t="s">
        <v>448</v>
      </c>
      <c r="D105" s="134" t="s">
        <v>271</v>
      </c>
      <c r="E105" s="133">
        <v>804613258</v>
      </c>
      <c r="F105" s="133">
        <v>804613258</v>
      </c>
    </row>
    <row r="106" spans="1:6" ht="28.5" customHeight="1" x14ac:dyDescent="0.25">
      <c r="A106" s="131"/>
      <c r="B106" s="132" t="s">
        <v>115</v>
      </c>
      <c r="C106" s="132" t="s">
        <v>449</v>
      </c>
      <c r="D106" s="134" t="s">
        <v>272</v>
      </c>
      <c r="E106" s="133">
        <v>13619207170</v>
      </c>
      <c r="F106" s="133">
        <v>13619207170</v>
      </c>
    </row>
    <row r="107" spans="1:6" ht="33" customHeight="1" x14ac:dyDescent="0.25">
      <c r="A107" s="131"/>
      <c r="B107" s="132" t="s">
        <v>116</v>
      </c>
      <c r="C107" s="132" t="s">
        <v>450</v>
      </c>
      <c r="D107" s="134" t="s">
        <v>273</v>
      </c>
      <c r="E107" s="133">
        <v>946525495</v>
      </c>
      <c r="F107" s="133">
        <v>946525495</v>
      </c>
    </row>
    <row r="108" spans="1:6" ht="30" customHeight="1" x14ac:dyDescent="0.25">
      <c r="A108" s="131"/>
      <c r="B108" s="132" t="s">
        <v>117</v>
      </c>
      <c r="C108" s="132" t="s">
        <v>451</v>
      </c>
      <c r="D108" s="134" t="s">
        <v>274</v>
      </c>
      <c r="E108" s="133">
        <v>22935641574</v>
      </c>
      <c r="F108" s="133">
        <v>22935641572</v>
      </c>
    </row>
    <row r="109" spans="1:6" ht="30" customHeight="1" x14ac:dyDescent="0.25">
      <c r="A109" s="131"/>
      <c r="B109" s="132" t="s">
        <v>118</v>
      </c>
      <c r="C109" s="132" t="s">
        <v>452</v>
      </c>
      <c r="D109" s="134" t="s">
        <v>275</v>
      </c>
      <c r="E109" s="133">
        <v>180315524</v>
      </c>
      <c r="F109" s="133">
        <v>180315524</v>
      </c>
    </row>
    <row r="110" spans="1:6" ht="30.75" customHeight="1" x14ac:dyDescent="0.25">
      <c r="A110" s="131"/>
      <c r="B110" s="132" t="s">
        <v>119</v>
      </c>
      <c r="C110" s="132" t="s">
        <v>453</v>
      </c>
      <c r="D110" s="134" t="s">
        <v>276</v>
      </c>
      <c r="E110" s="133">
        <v>2423457605</v>
      </c>
      <c r="F110" s="133">
        <v>2423457605</v>
      </c>
    </row>
    <row r="111" spans="1:6" ht="35.25" customHeight="1" x14ac:dyDescent="0.25">
      <c r="A111" s="131"/>
      <c r="B111" s="132" t="s">
        <v>120</v>
      </c>
      <c r="C111" s="132" t="s">
        <v>454</v>
      </c>
      <c r="D111" s="134" t="s">
        <v>277</v>
      </c>
      <c r="E111" s="133">
        <v>4349435789</v>
      </c>
      <c r="F111" s="133">
        <v>4349435789</v>
      </c>
    </row>
    <row r="112" spans="1:6" ht="32.25" customHeight="1" x14ac:dyDescent="0.25">
      <c r="A112" s="131"/>
      <c r="B112" s="132" t="s">
        <v>121</v>
      </c>
      <c r="C112" s="132" t="s">
        <v>455</v>
      </c>
      <c r="D112" s="134" t="s">
        <v>278</v>
      </c>
      <c r="E112" s="133">
        <v>1059</v>
      </c>
      <c r="F112" s="133">
        <v>0</v>
      </c>
    </row>
    <row r="113" spans="1:6" ht="31.5" customHeight="1" x14ac:dyDescent="0.25">
      <c r="A113" s="131"/>
      <c r="B113" s="132" t="s">
        <v>122</v>
      </c>
      <c r="C113" s="132" t="s">
        <v>456</v>
      </c>
      <c r="D113" s="134" t="s">
        <v>279</v>
      </c>
      <c r="E113" s="133">
        <v>0</v>
      </c>
      <c r="F113" s="133">
        <v>0</v>
      </c>
    </row>
    <row r="114" spans="1:6" ht="36.75" customHeight="1" x14ac:dyDescent="0.25">
      <c r="A114" s="131"/>
      <c r="B114" s="132" t="s">
        <v>123</v>
      </c>
      <c r="C114" s="132" t="s">
        <v>457</v>
      </c>
      <c r="D114" s="134" t="s">
        <v>280</v>
      </c>
      <c r="E114" s="133">
        <v>229870</v>
      </c>
      <c r="F114" s="133">
        <v>0</v>
      </c>
    </row>
    <row r="115" spans="1:6" ht="32.25" customHeight="1" x14ac:dyDescent="0.25">
      <c r="A115" s="131"/>
      <c r="B115" s="132" t="s">
        <v>124</v>
      </c>
      <c r="C115" s="132" t="s">
        <v>458</v>
      </c>
      <c r="D115" s="134" t="s">
        <v>281</v>
      </c>
      <c r="E115" s="133">
        <v>1888175</v>
      </c>
      <c r="F115" s="133">
        <v>0</v>
      </c>
    </row>
    <row r="116" spans="1:6" ht="20.25" customHeight="1" x14ac:dyDescent="0.25">
      <c r="A116" s="90" t="s">
        <v>497</v>
      </c>
      <c r="B116" s="90" t="s">
        <v>125</v>
      </c>
      <c r="C116" s="90" t="s">
        <v>209</v>
      </c>
      <c r="D116" s="98" t="s">
        <v>209</v>
      </c>
      <c r="E116" s="91">
        <v>3598062435.1999998</v>
      </c>
      <c r="F116" s="92">
        <v>1487494000</v>
      </c>
    </row>
    <row r="117" spans="1:6" ht="20.25" customHeight="1" x14ac:dyDescent="0.25">
      <c r="A117" s="99" t="s">
        <v>499</v>
      </c>
      <c r="B117" s="99" t="s">
        <v>126</v>
      </c>
      <c r="C117" s="99" t="s">
        <v>210</v>
      </c>
      <c r="D117" s="100" t="s">
        <v>491</v>
      </c>
      <c r="E117" s="101">
        <v>3598062435.1999998</v>
      </c>
      <c r="F117" s="102">
        <v>1487494000</v>
      </c>
    </row>
    <row r="118" spans="1:6" ht="44.25" customHeight="1" x14ac:dyDescent="0.25">
      <c r="A118" s="131"/>
      <c r="B118" s="132" t="s">
        <v>127</v>
      </c>
      <c r="C118" s="132" t="s">
        <v>459</v>
      </c>
      <c r="D118" s="134" t="s">
        <v>309</v>
      </c>
      <c r="E118" s="133">
        <v>1499999999</v>
      </c>
      <c r="F118" s="133">
        <v>687500000</v>
      </c>
    </row>
    <row r="119" spans="1:6" ht="44.25" customHeight="1" x14ac:dyDescent="0.25">
      <c r="A119" s="131"/>
      <c r="B119" s="132" t="s">
        <v>128</v>
      </c>
      <c r="C119" s="132" t="s">
        <v>460</v>
      </c>
      <c r="D119" s="134" t="s">
        <v>308</v>
      </c>
      <c r="E119" s="133">
        <v>300000000</v>
      </c>
      <c r="F119" s="133">
        <v>0</v>
      </c>
    </row>
    <row r="120" spans="1:6" ht="42.75" customHeight="1" x14ac:dyDescent="0.25">
      <c r="A120" s="131"/>
      <c r="B120" s="132" t="s">
        <v>129</v>
      </c>
      <c r="C120" s="132" t="s">
        <v>461</v>
      </c>
      <c r="D120" s="134" t="s">
        <v>310</v>
      </c>
      <c r="E120" s="133">
        <v>212237.2</v>
      </c>
      <c r="F120" s="133">
        <v>0</v>
      </c>
    </row>
    <row r="121" spans="1:6" ht="40.5" customHeight="1" x14ac:dyDescent="0.25">
      <c r="A121" s="131"/>
      <c r="B121" s="132" t="s">
        <v>130</v>
      </c>
      <c r="C121" s="132" t="s">
        <v>462</v>
      </c>
      <c r="D121" s="134" t="s">
        <v>282</v>
      </c>
      <c r="E121" s="133">
        <v>800000000</v>
      </c>
      <c r="F121" s="133">
        <v>400000000</v>
      </c>
    </row>
    <row r="122" spans="1:6" ht="39" customHeight="1" x14ac:dyDescent="0.25">
      <c r="A122" s="131"/>
      <c r="B122" s="132" t="s">
        <v>131</v>
      </c>
      <c r="C122" s="132" t="s">
        <v>463</v>
      </c>
      <c r="D122" s="134" t="s">
        <v>311</v>
      </c>
      <c r="E122" s="133">
        <v>397785846</v>
      </c>
      <c r="F122" s="133">
        <v>0</v>
      </c>
    </row>
    <row r="123" spans="1:6" ht="39" customHeight="1" x14ac:dyDescent="0.25">
      <c r="A123" s="131"/>
      <c r="B123" s="132" t="s">
        <v>132</v>
      </c>
      <c r="C123" s="132" t="s">
        <v>464</v>
      </c>
      <c r="D123" s="134" t="s">
        <v>283</v>
      </c>
      <c r="E123" s="133">
        <v>200000000</v>
      </c>
      <c r="F123" s="133">
        <v>0</v>
      </c>
    </row>
    <row r="124" spans="1:6" ht="39" customHeight="1" x14ac:dyDescent="0.25">
      <c r="A124" s="131"/>
      <c r="B124" s="132" t="s">
        <v>133</v>
      </c>
      <c r="C124" s="132" t="s">
        <v>465</v>
      </c>
      <c r="D124" s="134" t="s">
        <v>284</v>
      </c>
      <c r="E124" s="133">
        <v>400000000</v>
      </c>
      <c r="F124" s="133">
        <v>399994000</v>
      </c>
    </row>
    <row r="125" spans="1:6" ht="39" customHeight="1" x14ac:dyDescent="0.25">
      <c r="A125" s="131"/>
      <c r="B125" s="132" t="s">
        <v>134</v>
      </c>
      <c r="C125" s="132" t="s">
        <v>466</v>
      </c>
      <c r="D125" s="134" t="s">
        <v>285</v>
      </c>
      <c r="E125" s="133">
        <v>0</v>
      </c>
      <c r="F125" s="133">
        <v>0</v>
      </c>
    </row>
    <row r="126" spans="1:6" ht="39" customHeight="1" x14ac:dyDescent="0.25">
      <c r="A126" s="131"/>
      <c r="B126" s="132" t="s">
        <v>135</v>
      </c>
      <c r="C126" s="132" t="s">
        <v>467</v>
      </c>
      <c r="D126" s="134" t="s">
        <v>286</v>
      </c>
      <c r="E126" s="133">
        <v>64352</v>
      </c>
      <c r="F126" s="133">
        <v>0</v>
      </c>
    </row>
    <row r="127" spans="1:6" ht="20.25" customHeight="1" x14ac:dyDescent="0.25">
      <c r="A127" s="131"/>
      <c r="B127" s="132" t="s">
        <v>136</v>
      </c>
      <c r="C127" s="132" t="s">
        <v>468</v>
      </c>
      <c r="D127" s="132" t="s">
        <v>500</v>
      </c>
      <c r="E127" s="133">
        <v>1</v>
      </c>
      <c r="F127" s="133">
        <v>0</v>
      </c>
    </row>
    <row r="128" spans="1:6" ht="20.25" customHeight="1" x14ac:dyDescent="0.25">
      <c r="A128" s="90" t="s">
        <v>497</v>
      </c>
      <c r="B128" s="90" t="s">
        <v>137</v>
      </c>
      <c r="C128" s="90" t="s">
        <v>211</v>
      </c>
      <c r="D128" s="98" t="s">
        <v>211</v>
      </c>
      <c r="E128" s="91">
        <v>2077966996.29</v>
      </c>
      <c r="F128" s="92">
        <v>1253687873</v>
      </c>
    </row>
    <row r="129" spans="1:6" ht="20.25" customHeight="1" x14ac:dyDescent="0.25">
      <c r="A129" s="99" t="s">
        <v>499</v>
      </c>
      <c r="B129" s="99" t="s">
        <v>138</v>
      </c>
      <c r="C129" s="99" t="s">
        <v>212</v>
      </c>
      <c r="D129" s="100" t="s">
        <v>496</v>
      </c>
      <c r="E129" s="101">
        <v>1027560395.29</v>
      </c>
      <c r="F129" s="102">
        <v>368660938</v>
      </c>
    </row>
    <row r="130" spans="1:6" ht="34.5" customHeight="1" x14ac:dyDescent="0.25">
      <c r="A130" s="131"/>
      <c r="B130" s="132" t="s">
        <v>139</v>
      </c>
      <c r="C130" s="132" t="s">
        <v>469</v>
      </c>
      <c r="D130" s="132" t="s">
        <v>287</v>
      </c>
      <c r="E130" s="133">
        <v>150000000</v>
      </c>
      <c r="F130" s="133">
        <v>32946053</v>
      </c>
    </row>
    <row r="131" spans="1:6" ht="34.5" customHeight="1" x14ac:dyDescent="0.25">
      <c r="A131" s="131"/>
      <c r="B131" s="132" t="s">
        <v>140</v>
      </c>
      <c r="C131" s="132" t="s">
        <v>470</v>
      </c>
      <c r="D131" s="132" t="s">
        <v>288</v>
      </c>
      <c r="E131" s="133">
        <v>608921272</v>
      </c>
      <c r="F131" s="133">
        <v>294928750</v>
      </c>
    </row>
    <row r="132" spans="1:6" ht="34.5" customHeight="1" x14ac:dyDescent="0.25">
      <c r="A132" s="131"/>
      <c r="B132" s="132" t="s">
        <v>141</v>
      </c>
      <c r="C132" s="132" t="s">
        <v>471</v>
      </c>
      <c r="D132" s="132" t="s">
        <v>289</v>
      </c>
      <c r="E132" s="133">
        <v>268639123.29000002</v>
      </c>
      <c r="F132" s="133">
        <v>40786135</v>
      </c>
    </row>
    <row r="133" spans="1:6" ht="20.25" customHeight="1" x14ac:dyDescent="0.25">
      <c r="A133" s="99" t="s">
        <v>499</v>
      </c>
      <c r="B133" s="99" t="s">
        <v>142</v>
      </c>
      <c r="C133" s="99" t="s">
        <v>213</v>
      </c>
      <c r="D133" s="100" t="s">
        <v>492</v>
      </c>
      <c r="E133" s="101">
        <v>194450592</v>
      </c>
      <c r="F133" s="102">
        <v>29070926</v>
      </c>
    </row>
    <row r="134" spans="1:6" ht="28.5" customHeight="1" x14ac:dyDescent="0.25">
      <c r="A134" s="131"/>
      <c r="B134" s="132" t="s">
        <v>143</v>
      </c>
      <c r="C134" s="132" t="s">
        <v>472</v>
      </c>
      <c r="D134" s="134" t="s">
        <v>312</v>
      </c>
      <c r="E134" s="133">
        <v>164450592</v>
      </c>
      <c r="F134" s="133">
        <v>0</v>
      </c>
    </row>
    <row r="135" spans="1:6" ht="28.5" customHeight="1" x14ac:dyDescent="0.25">
      <c r="A135" s="131"/>
      <c r="B135" s="132" t="s">
        <v>144</v>
      </c>
      <c r="C135" s="132" t="s">
        <v>473</v>
      </c>
      <c r="D135" s="132" t="s">
        <v>290</v>
      </c>
      <c r="E135" s="133">
        <v>30000000</v>
      </c>
      <c r="F135" s="133">
        <v>29070926</v>
      </c>
    </row>
    <row r="136" spans="1:6" ht="20.25" customHeight="1" x14ac:dyDescent="0.25">
      <c r="A136" s="99" t="s">
        <v>499</v>
      </c>
      <c r="B136" s="99" t="s">
        <v>145</v>
      </c>
      <c r="C136" s="99" t="s">
        <v>214</v>
      </c>
      <c r="D136" s="100" t="s">
        <v>493</v>
      </c>
      <c r="E136" s="101">
        <v>765549408</v>
      </c>
      <c r="F136" s="102">
        <v>765549408</v>
      </c>
    </row>
    <row r="137" spans="1:6" ht="20.25" customHeight="1" x14ac:dyDescent="0.25">
      <c r="A137" s="131"/>
      <c r="B137" s="132" t="s">
        <v>146</v>
      </c>
      <c r="C137" s="132" t="s">
        <v>474</v>
      </c>
      <c r="D137" s="132" t="s">
        <v>500</v>
      </c>
      <c r="E137" s="133">
        <v>0</v>
      </c>
      <c r="F137" s="133">
        <v>0</v>
      </c>
    </row>
    <row r="138" spans="1:6" ht="20.25" customHeight="1" x14ac:dyDescent="0.25">
      <c r="A138" s="99" t="s">
        <v>499</v>
      </c>
      <c r="B138" s="99" t="s">
        <v>147</v>
      </c>
      <c r="C138" s="99" t="s">
        <v>475</v>
      </c>
      <c r="D138" s="99" t="s">
        <v>291</v>
      </c>
      <c r="E138" s="101">
        <v>765549408</v>
      </c>
      <c r="F138" s="102">
        <v>765549408</v>
      </c>
    </row>
    <row r="139" spans="1:6" ht="20.25" customHeight="1" x14ac:dyDescent="0.25">
      <c r="A139" s="132"/>
      <c r="B139" s="132" t="s">
        <v>148</v>
      </c>
      <c r="C139" s="132" t="s">
        <v>215</v>
      </c>
      <c r="D139" s="132"/>
      <c r="E139" s="133">
        <v>90406601</v>
      </c>
      <c r="F139" s="133">
        <v>90406601</v>
      </c>
    </row>
    <row r="140" spans="1:6" ht="20.25" customHeight="1" x14ac:dyDescent="0.25">
      <c r="A140" s="132"/>
      <c r="B140" s="132" t="s">
        <v>149</v>
      </c>
      <c r="C140" s="132" t="s">
        <v>476</v>
      </c>
      <c r="D140" s="132" t="s">
        <v>291</v>
      </c>
      <c r="E140" s="133">
        <v>90406601</v>
      </c>
      <c r="F140" s="133">
        <v>90406601</v>
      </c>
    </row>
  </sheetData>
  <autoFilter ref="A4:F140"/>
  <mergeCells count="3">
    <mergeCell ref="A3:F3"/>
    <mergeCell ref="A1:F1"/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"/>
  <sheetViews>
    <sheetView zoomScale="80" zoomScaleNormal="80" workbookViewId="0">
      <selection activeCell="A16" sqref="A16:XFD18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25.140625" style="11" customWidth="1"/>
    <col min="14" max="14" width="24.28515625" style="11" customWidth="1"/>
    <col min="15" max="16384" width="11.42578125" style="11"/>
  </cols>
  <sheetData>
    <row r="1" spans="1:15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5" ht="18.75" x14ac:dyDescent="0.3">
      <c r="A2" s="176" t="s">
        <v>327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5" ht="18.75" x14ac:dyDescent="0.3">
      <c r="A3" s="176" t="s">
        <v>319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5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5" ht="63.75" thickBot="1" x14ac:dyDescent="0.3">
      <c r="A5" s="152" t="s">
        <v>11</v>
      </c>
      <c r="B5" s="152" t="s">
        <v>12</v>
      </c>
      <c r="C5" s="152" t="s">
        <v>313</v>
      </c>
      <c r="D5" s="153" t="s">
        <v>1</v>
      </c>
      <c r="E5" s="153" t="s">
        <v>2</v>
      </c>
      <c r="F5" s="153" t="s">
        <v>4</v>
      </c>
      <c r="G5" s="152" t="s">
        <v>3</v>
      </c>
      <c r="H5" s="152" t="s">
        <v>5</v>
      </c>
      <c r="I5" s="152" t="s">
        <v>6</v>
      </c>
      <c r="J5" s="152" t="s">
        <v>7</v>
      </c>
      <c r="K5" s="152" t="s">
        <v>8</v>
      </c>
      <c r="M5" s="227" t="s">
        <v>331</v>
      </c>
      <c r="N5" s="227"/>
    </row>
    <row r="6" spans="1:15" ht="38.25" x14ac:dyDescent="0.25">
      <c r="A6" s="273" t="s">
        <v>332</v>
      </c>
      <c r="B6" s="274" t="s">
        <v>107</v>
      </c>
      <c r="C6" s="267">
        <v>0</v>
      </c>
      <c r="D6" s="13" t="s">
        <v>233</v>
      </c>
      <c r="E6" s="2" t="s">
        <v>314</v>
      </c>
      <c r="F6" s="3" t="s">
        <v>326</v>
      </c>
      <c r="G6" s="154">
        <v>7200000</v>
      </c>
      <c r="H6" s="154">
        <v>2400000</v>
      </c>
      <c r="I6" s="154">
        <v>3600000</v>
      </c>
      <c r="J6" s="154">
        <v>2400000</v>
      </c>
      <c r="K6" s="159">
        <f t="shared" ref="K6:K8" si="0">SUM(G6:J6)</f>
        <v>15600000</v>
      </c>
      <c r="M6" s="228" t="s">
        <v>107</v>
      </c>
      <c r="N6" s="230">
        <v>60000000</v>
      </c>
      <c r="O6" s="160"/>
    </row>
    <row r="7" spans="1:15" ht="38.25" x14ac:dyDescent="0.25">
      <c r="A7" s="273"/>
      <c r="B7" s="271"/>
      <c r="C7" s="272"/>
      <c r="D7" s="13" t="s">
        <v>233</v>
      </c>
      <c r="E7" s="3" t="s">
        <v>315</v>
      </c>
      <c r="F7" s="3" t="s">
        <v>326</v>
      </c>
      <c r="G7" s="154">
        <v>2400000</v>
      </c>
      <c r="H7" s="154">
        <v>2400000</v>
      </c>
      <c r="I7" s="154">
        <v>2400000</v>
      </c>
      <c r="J7" s="154">
        <v>4080000</v>
      </c>
      <c r="K7" s="159">
        <f t="shared" si="0"/>
        <v>11280000</v>
      </c>
      <c r="M7" s="228"/>
      <c r="N7" s="230"/>
      <c r="O7" s="160"/>
    </row>
    <row r="8" spans="1:15" ht="38.25" x14ac:dyDescent="0.25">
      <c r="A8" s="273"/>
      <c r="B8" s="271"/>
      <c r="C8" s="272"/>
      <c r="D8" s="13" t="s">
        <v>233</v>
      </c>
      <c r="E8" s="2" t="s">
        <v>317</v>
      </c>
      <c r="F8" s="3" t="s">
        <v>326</v>
      </c>
      <c r="G8" s="154">
        <v>24000000</v>
      </c>
      <c r="H8" s="154">
        <v>12000000</v>
      </c>
      <c r="I8" s="154">
        <v>12000000</v>
      </c>
      <c r="J8" s="154">
        <v>12000000</v>
      </c>
      <c r="K8" s="159">
        <f t="shared" si="0"/>
        <v>60000000</v>
      </c>
      <c r="M8" s="228"/>
      <c r="N8" s="230"/>
    </row>
    <row r="9" spans="1:15" ht="38.25" x14ac:dyDescent="0.25">
      <c r="A9" s="273"/>
      <c r="B9" s="271" t="s">
        <v>108</v>
      </c>
      <c r="C9" s="272">
        <v>0</v>
      </c>
      <c r="D9" s="13" t="s">
        <v>233</v>
      </c>
      <c r="E9" s="2" t="s">
        <v>314</v>
      </c>
      <c r="F9" s="3" t="s">
        <v>326</v>
      </c>
      <c r="G9" s="154">
        <v>22800000</v>
      </c>
      <c r="H9" s="154">
        <v>7600000</v>
      </c>
      <c r="I9" s="154">
        <v>11400000</v>
      </c>
      <c r="J9" s="154">
        <v>7600000</v>
      </c>
      <c r="K9" s="159">
        <f t="shared" ref="K9:K12" si="1">SUM(G9:J9)</f>
        <v>49400000</v>
      </c>
      <c r="M9" s="228" t="s">
        <v>108</v>
      </c>
      <c r="N9" s="228">
        <v>190000000</v>
      </c>
    </row>
    <row r="10" spans="1:15" ht="38.25" x14ac:dyDescent="0.25">
      <c r="A10" s="273"/>
      <c r="B10" s="271"/>
      <c r="C10" s="272"/>
      <c r="D10" s="13" t="s">
        <v>233</v>
      </c>
      <c r="E10" s="3" t="s">
        <v>315</v>
      </c>
      <c r="F10" s="3" t="s">
        <v>326</v>
      </c>
      <c r="G10" s="154">
        <f>7600000-1</f>
        <v>7599999</v>
      </c>
      <c r="H10" s="154">
        <v>7600000</v>
      </c>
      <c r="I10" s="154">
        <v>7600000</v>
      </c>
      <c r="J10" s="154">
        <v>12920000</v>
      </c>
      <c r="K10" s="159">
        <f t="shared" si="1"/>
        <v>35719999</v>
      </c>
      <c r="M10" s="228"/>
      <c r="N10" s="228"/>
    </row>
    <row r="11" spans="1:15" ht="38.25" x14ac:dyDescent="0.25">
      <c r="A11" s="273"/>
      <c r="B11" s="271"/>
      <c r="C11" s="272"/>
      <c r="D11" s="13" t="s">
        <v>233</v>
      </c>
      <c r="E11" s="2" t="s">
        <v>316</v>
      </c>
      <c r="F11" s="3" t="s">
        <v>326</v>
      </c>
      <c r="G11" s="154">
        <v>1</v>
      </c>
      <c r="H11" s="154">
        <v>10000000</v>
      </c>
      <c r="I11" s="154">
        <v>10000000</v>
      </c>
      <c r="J11" s="154">
        <v>10000000</v>
      </c>
      <c r="K11" s="159">
        <f t="shared" si="1"/>
        <v>30000001</v>
      </c>
      <c r="M11" s="228"/>
      <c r="N11" s="228"/>
    </row>
    <row r="12" spans="1:15" ht="38.25" x14ac:dyDescent="0.25">
      <c r="A12" s="273"/>
      <c r="B12" s="271"/>
      <c r="C12" s="272"/>
      <c r="D12" s="13" t="s">
        <v>233</v>
      </c>
      <c r="E12" s="2" t="s">
        <v>317</v>
      </c>
      <c r="F12" s="3" t="s">
        <v>326</v>
      </c>
      <c r="G12" s="154">
        <f>86000000-52000000</f>
        <v>34000000</v>
      </c>
      <c r="H12" s="154">
        <f>38000000+12000000</f>
        <v>50000000</v>
      </c>
      <c r="I12" s="154">
        <f>38000000+22000000</f>
        <v>60000000</v>
      </c>
      <c r="J12" s="154">
        <f>38000000+18000000</f>
        <v>56000000</v>
      </c>
      <c r="K12" s="159">
        <f t="shared" si="1"/>
        <v>200000000</v>
      </c>
      <c r="M12" s="228"/>
      <c r="N12" s="228"/>
    </row>
    <row r="13" spans="1:15" x14ac:dyDescent="0.25">
      <c r="A13" s="215" t="s">
        <v>13</v>
      </c>
      <c r="B13" s="216"/>
      <c r="C13" s="217">
        <f>SUM(C6:C8)</f>
        <v>0</v>
      </c>
      <c r="D13" s="218" t="s">
        <v>10</v>
      </c>
      <c r="E13" s="218"/>
      <c r="F13" s="219"/>
      <c r="G13" s="154">
        <f>SUM(G6:G12)</f>
        <v>98000000</v>
      </c>
      <c r="H13" s="154">
        <f>SUM(H6:H12)</f>
        <v>92000000</v>
      </c>
      <c r="I13" s="154">
        <f>SUM(I6:I12)</f>
        <v>107000000</v>
      </c>
      <c r="J13" s="154">
        <f>SUM(J6:J12)</f>
        <v>105000000</v>
      </c>
      <c r="K13" s="155">
        <f t="shared" ref="K13" si="2">SUM(G13:J13)</f>
        <v>402000000</v>
      </c>
      <c r="M13" s="135" t="s">
        <v>109</v>
      </c>
      <c r="N13" s="135">
        <v>324765.39</v>
      </c>
    </row>
    <row r="14" spans="1:15" ht="15.75" thickBot="1" x14ac:dyDescent="0.3">
      <c r="A14" s="188"/>
      <c r="B14" s="189"/>
      <c r="C14" s="191"/>
      <c r="D14" s="194" t="s">
        <v>9</v>
      </c>
      <c r="E14" s="194"/>
      <c r="F14" s="194"/>
      <c r="G14" s="194"/>
      <c r="H14" s="194"/>
      <c r="I14" s="194"/>
      <c r="J14" s="195"/>
      <c r="K14" s="58">
        <f>SUM(K6:K12)</f>
        <v>402000000</v>
      </c>
    </row>
    <row r="17" spans="7:11" x14ac:dyDescent="0.25">
      <c r="G17" s="103"/>
      <c r="H17" s="103"/>
      <c r="I17" s="103"/>
      <c r="J17" s="103"/>
    </row>
    <row r="18" spans="7:11" x14ac:dyDescent="0.25">
      <c r="G18" s="103"/>
      <c r="H18" s="103"/>
      <c r="I18" s="103"/>
      <c r="J18" s="103"/>
      <c r="K18" s="103"/>
    </row>
    <row r="19" spans="7:11" x14ac:dyDescent="0.25">
      <c r="G19" s="103"/>
      <c r="H19" s="103"/>
      <c r="I19" s="103"/>
      <c r="J19" s="103"/>
      <c r="K19" s="103"/>
    </row>
    <row r="20" spans="7:11" x14ac:dyDescent="0.25">
      <c r="G20" s="103"/>
      <c r="H20" s="103"/>
      <c r="I20" s="103"/>
      <c r="J20" s="103"/>
      <c r="K20" s="103"/>
    </row>
    <row r="21" spans="7:11" x14ac:dyDescent="0.25">
      <c r="G21" s="103"/>
      <c r="H21" s="103"/>
      <c r="I21" s="103"/>
      <c r="J21" s="103"/>
      <c r="K21" s="103"/>
    </row>
    <row r="22" spans="7:11" x14ac:dyDescent="0.25">
      <c r="G22" s="103"/>
      <c r="H22" s="103"/>
      <c r="I22" s="103"/>
      <c r="J22" s="103"/>
      <c r="K22" s="103"/>
    </row>
    <row r="23" spans="7:11" x14ac:dyDescent="0.25">
      <c r="G23" s="103"/>
      <c r="H23" s="103"/>
      <c r="I23" s="103"/>
      <c r="J23" s="103"/>
      <c r="K23" s="103"/>
    </row>
    <row r="24" spans="7:11" x14ac:dyDescent="0.25">
      <c r="G24" s="103"/>
      <c r="H24" s="103"/>
      <c r="I24" s="103"/>
      <c r="J24" s="103"/>
      <c r="K24" s="103"/>
    </row>
    <row r="25" spans="7:11" x14ac:dyDescent="0.25">
      <c r="K25" s="103"/>
    </row>
  </sheetData>
  <mergeCells count="18">
    <mergeCell ref="A1:K1"/>
    <mergeCell ref="A2:K2"/>
    <mergeCell ref="A3:K3"/>
    <mergeCell ref="A4:K4"/>
    <mergeCell ref="A13:B14"/>
    <mergeCell ref="C13:C14"/>
    <mergeCell ref="D13:F13"/>
    <mergeCell ref="D14:J14"/>
    <mergeCell ref="B9:B12"/>
    <mergeCell ref="C9:C12"/>
    <mergeCell ref="A6:A12"/>
    <mergeCell ref="C6:C8"/>
    <mergeCell ref="B6:B8"/>
    <mergeCell ref="M5:N5"/>
    <mergeCell ref="M6:M8"/>
    <mergeCell ref="N6:N8"/>
    <mergeCell ref="M9:M12"/>
    <mergeCell ref="N9:N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tabSelected="1" topLeftCell="A10" zoomScale="80" zoomScaleNormal="80" workbookViewId="0">
      <selection activeCell="A18" sqref="A18:XFD42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9" style="11" customWidth="1"/>
    <col min="12" max="12" width="11.42578125" style="11"/>
    <col min="13" max="13" width="17" style="11" customWidth="1"/>
    <col min="14" max="14" width="16.57031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402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52" t="s">
        <v>11</v>
      </c>
      <c r="B5" s="152" t="s">
        <v>12</v>
      </c>
      <c r="C5" s="152" t="s">
        <v>313</v>
      </c>
      <c r="D5" s="153" t="s">
        <v>1</v>
      </c>
      <c r="E5" s="153" t="s">
        <v>2</v>
      </c>
      <c r="F5" s="153" t="s">
        <v>4</v>
      </c>
      <c r="G5" s="152" t="s">
        <v>3</v>
      </c>
      <c r="H5" s="152" t="s">
        <v>5</v>
      </c>
      <c r="I5" s="152" t="s">
        <v>6</v>
      </c>
      <c r="J5" s="152" t="s">
        <v>7</v>
      </c>
      <c r="K5" s="152" t="s">
        <v>8</v>
      </c>
      <c r="M5" s="205" t="s">
        <v>331</v>
      </c>
      <c r="N5" s="205"/>
    </row>
    <row r="6" spans="1:14" ht="72" customHeight="1" x14ac:dyDescent="0.25">
      <c r="A6" s="240" t="s">
        <v>223</v>
      </c>
      <c r="B6" s="161" t="s">
        <v>114</v>
      </c>
      <c r="C6" s="162">
        <v>804613258</v>
      </c>
      <c r="D6" s="137" t="s">
        <v>228</v>
      </c>
      <c r="E6" s="163" t="s">
        <v>404</v>
      </c>
      <c r="F6" s="137" t="s">
        <v>399</v>
      </c>
      <c r="G6" s="64">
        <v>1</v>
      </c>
      <c r="H6" s="64">
        <v>0</v>
      </c>
      <c r="I6" s="64">
        <v>0</v>
      </c>
      <c r="J6" s="64">
        <v>0</v>
      </c>
      <c r="K6" s="66">
        <f>SUM(G6:J6)</f>
        <v>1</v>
      </c>
      <c r="M6" s="69" t="s">
        <v>114</v>
      </c>
      <c r="N6" s="70">
        <v>804613258</v>
      </c>
    </row>
    <row r="7" spans="1:14" ht="51" x14ac:dyDescent="0.25">
      <c r="A7" s="240"/>
      <c r="B7" s="164" t="s">
        <v>114</v>
      </c>
      <c r="C7" s="165">
        <v>804613258</v>
      </c>
      <c r="D7" s="8" t="s">
        <v>228</v>
      </c>
      <c r="E7" s="166" t="s">
        <v>403</v>
      </c>
      <c r="F7" s="8" t="s">
        <v>399</v>
      </c>
      <c r="G7" s="61">
        <v>804613257</v>
      </c>
      <c r="H7" s="61">
        <v>832774722.02999997</v>
      </c>
      <c r="I7" s="61">
        <v>861921837.30104995</v>
      </c>
      <c r="J7" s="61">
        <v>892089101.60658658</v>
      </c>
      <c r="K7" s="62">
        <f t="shared" ref="K7:K13" si="0">SUM(G7:J7)</f>
        <v>3391398917.9376364</v>
      </c>
      <c r="M7" s="69" t="s">
        <v>115</v>
      </c>
      <c r="N7" s="70">
        <v>13619207170</v>
      </c>
    </row>
    <row r="8" spans="1:14" ht="51" x14ac:dyDescent="0.25">
      <c r="A8" s="240"/>
      <c r="B8" s="164" t="s">
        <v>115</v>
      </c>
      <c r="C8" s="165">
        <v>13619207170</v>
      </c>
      <c r="D8" s="8" t="s">
        <v>228</v>
      </c>
      <c r="E8" s="166" t="s">
        <v>403</v>
      </c>
      <c r="F8" s="8" t="s">
        <v>399</v>
      </c>
      <c r="G8" s="61">
        <v>14527707062</v>
      </c>
      <c r="H8" s="61">
        <v>15036176808.674999</v>
      </c>
      <c r="I8" s="61">
        <v>15562442997.618626</v>
      </c>
      <c r="J8" s="61">
        <v>16107128502.550278</v>
      </c>
      <c r="K8" s="62">
        <f t="shared" si="0"/>
        <v>61233455370.843903</v>
      </c>
      <c r="M8" s="69" t="s">
        <v>116</v>
      </c>
      <c r="N8" s="70">
        <v>946525495</v>
      </c>
    </row>
    <row r="9" spans="1:14" ht="51" x14ac:dyDescent="0.25">
      <c r="A9" s="240"/>
      <c r="B9" s="164" t="s">
        <v>116</v>
      </c>
      <c r="C9" s="165">
        <v>946525495</v>
      </c>
      <c r="D9" s="8" t="s">
        <v>228</v>
      </c>
      <c r="E9" s="166" t="s">
        <v>403</v>
      </c>
      <c r="F9" s="8" t="s">
        <v>399</v>
      </c>
      <c r="G9" s="61">
        <v>946525495</v>
      </c>
      <c r="H9" s="61">
        <v>979653887.32499993</v>
      </c>
      <c r="I9" s="61">
        <v>1013941773.3813748</v>
      </c>
      <c r="J9" s="61">
        <v>1049429735.4497229</v>
      </c>
      <c r="K9" s="62">
        <f t="shared" si="0"/>
        <v>3989550891.1560974</v>
      </c>
      <c r="M9" s="69" t="s">
        <v>117</v>
      </c>
      <c r="N9" s="70">
        <v>22935641574</v>
      </c>
    </row>
    <row r="10" spans="1:14" ht="51" x14ac:dyDescent="0.25">
      <c r="A10" s="240"/>
      <c r="B10" s="164" t="s">
        <v>117</v>
      </c>
      <c r="C10" s="165">
        <v>22935641572</v>
      </c>
      <c r="D10" s="8" t="s">
        <v>228</v>
      </c>
      <c r="E10" s="166" t="s">
        <v>403</v>
      </c>
      <c r="F10" s="8" t="s">
        <v>399</v>
      </c>
      <c r="G10" s="61">
        <f>24787743417+1-908499892+587701741</f>
        <v>24466945267</v>
      </c>
      <c r="H10" s="61">
        <f>25655314436.595+1-940297387.75-3122393698.005</f>
        <v>21592623351.84</v>
      </c>
      <c r="I10" s="61">
        <f>26553250441.8758+1-973207797+2725780902.6386</f>
        <v>28305823548.5144</v>
      </c>
      <c r="J10" s="61">
        <f>27482614207.3415+1-1007270069.94-191657698.004097</f>
        <v>26283686440.397404</v>
      </c>
      <c r="K10" s="61">
        <f t="shared" ref="K10" si="1">SUM(G10:J10)</f>
        <v>100649078607.7518</v>
      </c>
      <c r="M10" s="69" t="s">
        <v>118</v>
      </c>
      <c r="N10" s="70">
        <v>180315524</v>
      </c>
    </row>
    <row r="11" spans="1:14" ht="51" x14ac:dyDescent="0.25">
      <c r="A11" s="240"/>
      <c r="B11" s="164" t="s">
        <v>119</v>
      </c>
      <c r="C11" s="165">
        <v>2423457605</v>
      </c>
      <c r="D11" s="8" t="s">
        <v>228</v>
      </c>
      <c r="E11" s="166" t="s">
        <v>403</v>
      </c>
      <c r="F11" s="8" t="s">
        <v>399</v>
      </c>
      <c r="G11" s="61">
        <v>2423457605</v>
      </c>
      <c r="H11" s="61">
        <v>2508278621.1749997</v>
      </c>
      <c r="I11" s="61">
        <v>2596068372.9161243</v>
      </c>
      <c r="J11" s="61">
        <v>2686930765.9681883</v>
      </c>
      <c r="K11" s="62">
        <f t="shared" si="0"/>
        <v>10214735365.059311</v>
      </c>
      <c r="M11" s="69" t="s">
        <v>119</v>
      </c>
      <c r="N11" s="70">
        <v>2423457605</v>
      </c>
    </row>
    <row r="12" spans="1:14" ht="51" x14ac:dyDescent="0.25">
      <c r="A12" s="240"/>
      <c r="B12" s="164" t="s">
        <v>120</v>
      </c>
      <c r="C12" s="165">
        <v>4349435789</v>
      </c>
      <c r="D12" s="8" t="s">
        <v>228</v>
      </c>
      <c r="E12" s="166" t="s">
        <v>403</v>
      </c>
      <c r="F12" s="8" t="s">
        <v>399</v>
      </c>
      <c r="G12" s="61">
        <v>4349435789</v>
      </c>
      <c r="H12" s="61">
        <v>4501666041.6149998</v>
      </c>
      <c r="I12" s="61">
        <v>4659224353.0715246</v>
      </c>
      <c r="J12" s="61">
        <v>4822297205.4290276</v>
      </c>
      <c r="K12" s="62">
        <f t="shared" si="0"/>
        <v>18332623389.115551</v>
      </c>
      <c r="M12" s="69" t="s">
        <v>120</v>
      </c>
      <c r="N12" s="70">
        <v>4349435789</v>
      </c>
    </row>
    <row r="13" spans="1:14" ht="89.25" x14ac:dyDescent="0.25">
      <c r="A13" s="275"/>
      <c r="B13" s="164" t="s">
        <v>118</v>
      </c>
      <c r="C13" s="165">
        <v>180315524</v>
      </c>
      <c r="D13" s="8" t="s">
        <v>228</v>
      </c>
      <c r="E13" s="166" t="s">
        <v>505</v>
      </c>
      <c r="F13" s="8" t="s">
        <v>399</v>
      </c>
      <c r="G13" s="61">
        <v>180315524</v>
      </c>
      <c r="H13" s="61">
        <v>186626567.33999997</v>
      </c>
      <c r="I13" s="61">
        <v>193158497.19689995</v>
      </c>
      <c r="J13" s="61">
        <v>199919044.59879142</v>
      </c>
      <c r="K13" s="62">
        <f t="shared" si="0"/>
        <v>760019633.1356914</v>
      </c>
      <c r="M13" s="69" t="s">
        <v>121</v>
      </c>
      <c r="N13" s="70">
        <v>1059</v>
      </c>
    </row>
    <row r="14" spans="1:14" ht="24" x14ac:dyDescent="0.25">
      <c r="A14" s="215" t="s">
        <v>13</v>
      </c>
      <c r="B14" s="216"/>
      <c r="C14" s="217">
        <f>SUM(C6:C13)</f>
        <v>46063809671</v>
      </c>
      <c r="D14" s="218" t="s">
        <v>10</v>
      </c>
      <c r="E14" s="218"/>
      <c r="F14" s="219"/>
      <c r="G14" s="154">
        <f>SUM(G6:G13)</f>
        <v>47699000000</v>
      </c>
      <c r="H14" s="154">
        <f>SUM(H6:H13)</f>
        <v>45637800000</v>
      </c>
      <c r="I14" s="154">
        <f>SUM(I6:I13)</f>
        <v>53192581380</v>
      </c>
      <c r="J14" s="154">
        <f>SUM(J6:J13)</f>
        <v>52041480795.999992</v>
      </c>
      <c r="K14" s="155">
        <f t="shared" ref="K14" si="2">SUM(G14:J14)</f>
        <v>198570862176</v>
      </c>
      <c r="M14" s="69" t="s">
        <v>123</v>
      </c>
      <c r="N14" s="70">
        <v>229870</v>
      </c>
    </row>
    <row r="15" spans="1:14" ht="24.75" thickBot="1" x14ac:dyDescent="0.3">
      <c r="A15" s="188"/>
      <c r="B15" s="189"/>
      <c r="C15" s="191"/>
      <c r="D15" s="194" t="s">
        <v>9</v>
      </c>
      <c r="E15" s="194"/>
      <c r="F15" s="194"/>
      <c r="G15" s="194"/>
      <c r="H15" s="194"/>
      <c r="I15" s="194"/>
      <c r="J15" s="195"/>
      <c r="K15" s="58">
        <f>SUM(K6:K13)</f>
        <v>198570862176</v>
      </c>
      <c r="M15" s="69" t="s">
        <v>124</v>
      </c>
      <c r="N15" s="70">
        <v>1888175</v>
      </c>
    </row>
  </sheetData>
  <mergeCells count="10">
    <mergeCell ref="A1:K1"/>
    <mergeCell ref="A2:K2"/>
    <mergeCell ref="A3:K3"/>
    <mergeCell ref="A4:K4"/>
    <mergeCell ref="M5:N5"/>
    <mergeCell ref="A14:B15"/>
    <mergeCell ref="C14:C15"/>
    <mergeCell ref="D14:F14"/>
    <mergeCell ref="D15:J15"/>
    <mergeCell ref="A6:A1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topLeftCell="A13" zoomScale="80" zoomScaleNormal="80" workbookViewId="0">
      <selection activeCell="A18" sqref="A18:XFD18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3" width="17.42578125" style="105" customWidth="1"/>
    <col min="4" max="4" width="33.5703125" style="105" customWidth="1"/>
    <col min="5" max="5" width="26" style="105" customWidth="1"/>
    <col min="6" max="6" width="27.42578125" style="105" customWidth="1"/>
    <col min="7" max="10" width="18.85546875" style="105" customWidth="1"/>
    <col min="11" max="11" width="20" style="105" customWidth="1"/>
    <col min="12" max="12" width="11.42578125" style="105"/>
    <col min="13" max="13" width="19.28515625" style="105" customWidth="1"/>
    <col min="14" max="14" width="20" style="105" customWidth="1"/>
    <col min="15" max="16384" width="11.42578125" style="105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33.75" customHeight="1" x14ac:dyDescent="0.3">
      <c r="A2" s="231" t="s">
        <v>330</v>
      </c>
      <c r="B2" s="232"/>
      <c r="C2" s="232"/>
      <c r="D2" s="232"/>
      <c r="E2" s="232"/>
      <c r="F2" s="232"/>
      <c r="G2" s="232"/>
      <c r="H2" s="232"/>
      <c r="I2" s="232"/>
      <c r="J2" s="232"/>
      <c r="K2" s="233"/>
    </row>
    <row r="3" spans="1:14" ht="18.75" x14ac:dyDescent="0.3">
      <c r="A3" s="176" t="s">
        <v>319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06" t="s">
        <v>11</v>
      </c>
      <c r="B5" s="106" t="s">
        <v>12</v>
      </c>
      <c r="C5" s="106" t="s">
        <v>313</v>
      </c>
      <c r="D5" s="107" t="s">
        <v>1</v>
      </c>
      <c r="E5" s="108" t="s">
        <v>2</v>
      </c>
      <c r="F5" s="108" t="s">
        <v>4</v>
      </c>
      <c r="G5" s="109" t="s">
        <v>3</v>
      </c>
      <c r="H5" s="109" t="s">
        <v>5</v>
      </c>
      <c r="I5" s="109" t="s">
        <v>6</v>
      </c>
      <c r="J5" s="109" t="s">
        <v>7</v>
      </c>
      <c r="K5" s="110" t="s">
        <v>8</v>
      </c>
      <c r="M5" s="227" t="s">
        <v>331</v>
      </c>
      <c r="N5" s="227"/>
    </row>
    <row r="6" spans="1:14" ht="48.75" x14ac:dyDescent="0.25">
      <c r="A6" s="286" t="s">
        <v>224</v>
      </c>
      <c r="B6" s="288" t="s">
        <v>127</v>
      </c>
      <c r="C6" s="265">
        <v>687500000</v>
      </c>
      <c r="D6" s="5" t="s">
        <v>229</v>
      </c>
      <c r="E6" s="7" t="s">
        <v>328</v>
      </c>
      <c r="F6" s="6" t="s">
        <v>356</v>
      </c>
      <c r="G6" s="167">
        <v>1</v>
      </c>
      <c r="H6" s="167">
        <v>1</v>
      </c>
      <c r="I6" s="167">
        <v>1</v>
      </c>
      <c r="J6" s="167">
        <v>1</v>
      </c>
      <c r="K6" s="168">
        <f t="shared" ref="K6:K14" si="0">SUM(G6:J6)</f>
        <v>4</v>
      </c>
      <c r="M6" s="228" t="s">
        <v>127</v>
      </c>
      <c r="N6" s="230">
        <v>1499999999</v>
      </c>
    </row>
    <row r="7" spans="1:14" ht="72.75" x14ac:dyDescent="0.25">
      <c r="A7" s="287"/>
      <c r="B7" s="289"/>
      <c r="C7" s="266"/>
      <c r="D7" s="4" t="s">
        <v>229</v>
      </c>
      <c r="E7" s="10" t="s">
        <v>329</v>
      </c>
      <c r="F7" s="8" t="s">
        <v>356</v>
      </c>
      <c r="G7" s="169">
        <v>1499999998</v>
      </c>
      <c r="H7" s="169">
        <v>1359499998</v>
      </c>
      <c r="I7" s="169">
        <v>1421082498</v>
      </c>
      <c r="J7" s="169">
        <v>1484820398</v>
      </c>
      <c r="K7" s="170">
        <f>SUM(G7:J7)</f>
        <v>5765402892</v>
      </c>
      <c r="M7" s="228"/>
      <c r="N7" s="230"/>
    </row>
    <row r="8" spans="1:14" ht="72.75" x14ac:dyDescent="0.25">
      <c r="A8" s="287"/>
      <c r="B8" s="274"/>
      <c r="C8" s="267"/>
      <c r="D8" s="4" t="s">
        <v>229</v>
      </c>
      <c r="E8" s="10" t="s">
        <v>355</v>
      </c>
      <c r="F8" s="8" t="s">
        <v>356</v>
      </c>
      <c r="G8" s="169">
        <v>1</v>
      </c>
      <c r="H8" s="169">
        <v>1</v>
      </c>
      <c r="I8" s="169">
        <v>1</v>
      </c>
      <c r="J8" s="169">
        <v>1</v>
      </c>
      <c r="K8" s="170">
        <f>SUM(G8:J8)</f>
        <v>4</v>
      </c>
      <c r="M8" s="228"/>
      <c r="N8" s="230"/>
    </row>
    <row r="9" spans="1:14" ht="72.75" x14ac:dyDescent="0.25">
      <c r="A9" s="287"/>
      <c r="B9" s="8" t="s">
        <v>128</v>
      </c>
      <c r="C9" s="9">
        <v>0</v>
      </c>
      <c r="D9" s="4" t="s">
        <v>229</v>
      </c>
      <c r="E9" s="10" t="s">
        <v>329</v>
      </c>
      <c r="F9" s="8" t="s">
        <v>356</v>
      </c>
      <c r="G9" s="169">
        <v>0</v>
      </c>
      <c r="H9" s="169">
        <v>0</v>
      </c>
      <c r="I9" s="169">
        <v>0</v>
      </c>
      <c r="J9" s="169">
        <v>0</v>
      </c>
      <c r="K9" s="170">
        <f t="shared" si="0"/>
        <v>0</v>
      </c>
      <c r="M9" s="8" t="s">
        <v>128</v>
      </c>
      <c r="N9" s="12">
        <v>300000000</v>
      </c>
    </row>
    <row r="10" spans="1:14" ht="96.75" x14ac:dyDescent="0.25">
      <c r="A10" s="287"/>
      <c r="B10" s="8" t="s">
        <v>129</v>
      </c>
      <c r="C10" s="9">
        <v>0</v>
      </c>
      <c r="D10" s="4" t="s">
        <v>229</v>
      </c>
      <c r="E10" s="10" t="s">
        <v>357</v>
      </c>
      <c r="F10" s="8" t="s">
        <v>356</v>
      </c>
      <c r="G10" s="169">
        <v>0</v>
      </c>
      <c r="H10" s="169">
        <v>0</v>
      </c>
      <c r="I10" s="169">
        <v>0</v>
      </c>
      <c r="J10" s="169">
        <v>0</v>
      </c>
      <c r="K10" s="170">
        <f t="shared" si="0"/>
        <v>0</v>
      </c>
      <c r="M10" s="8" t="s">
        <v>129</v>
      </c>
      <c r="N10" s="12">
        <v>212237.2</v>
      </c>
    </row>
    <row r="11" spans="1:14" ht="96.75" x14ac:dyDescent="0.25">
      <c r="A11" s="287"/>
      <c r="B11" s="8" t="s">
        <v>130</v>
      </c>
      <c r="C11" s="9">
        <v>400000000</v>
      </c>
      <c r="D11" s="4" t="s">
        <v>229</v>
      </c>
      <c r="E11" s="10" t="s">
        <v>357</v>
      </c>
      <c r="F11" s="8" t="s">
        <v>356</v>
      </c>
      <c r="G11" s="169">
        <v>800000000</v>
      </c>
      <c r="H11" s="169">
        <v>828000000</v>
      </c>
      <c r="I11" s="169">
        <v>856980000</v>
      </c>
      <c r="J11" s="169">
        <v>886974300</v>
      </c>
      <c r="K11" s="170">
        <f t="shared" si="0"/>
        <v>3371954300</v>
      </c>
      <c r="M11" s="8" t="s">
        <v>130</v>
      </c>
      <c r="N11" s="12">
        <v>800000000</v>
      </c>
    </row>
    <row r="12" spans="1:14" ht="96.75" x14ac:dyDescent="0.25">
      <c r="A12" s="287"/>
      <c r="B12" s="8" t="s">
        <v>131</v>
      </c>
      <c r="C12" s="9">
        <v>0</v>
      </c>
      <c r="D12" s="4" t="s">
        <v>229</v>
      </c>
      <c r="E12" s="10" t="s">
        <v>357</v>
      </c>
      <c r="F12" s="8" t="s">
        <v>356</v>
      </c>
      <c r="G12" s="169">
        <v>0</v>
      </c>
      <c r="H12" s="169">
        <v>0</v>
      </c>
      <c r="I12" s="169">
        <v>0</v>
      </c>
      <c r="J12" s="169">
        <v>0</v>
      </c>
      <c r="K12" s="170">
        <f t="shared" si="0"/>
        <v>0</v>
      </c>
      <c r="M12" s="8" t="s">
        <v>131</v>
      </c>
      <c r="N12" s="12">
        <v>397785846</v>
      </c>
    </row>
    <row r="13" spans="1:14" ht="84.75" x14ac:dyDescent="0.25">
      <c r="A13" s="287"/>
      <c r="B13" s="8" t="s">
        <v>132</v>
      </c>
      <c r="C13" s="9">
        <v>0</v>
      </c>
      <c r="D13" s="4" t="s">
        <v>229</v>
      </c>
      <c r="E13" s="10" t="s">
        <v>358</v>
      </c>
      <c r="F13" s="8" t="s">
        <v>356</v>
      </c>
      <c r="G13" s="169">
        <v>200000000</v>
      </c>
      <c r="H13" s="169">
        <v>400000000</v>
      </c>
      <c r="I13" s="169">
        <v>400000000</v>
      </c>
      <c r="J13" s="169">
        <v>400000000</v>
      </c>
      <c r="K13" s="170">
        <f t="shared" si="0"/>
        <v>1400000000</v>
      </c>
      <c r="M13" s="8" t="s">
        <v>132</v>
      </c>
      <c r="N13" s="12">
        <v>200000000</v>
      </c>
    </row>
    <row r="14" spans="1:14" ht="84.75" x14ac:dyDescent="0.25">
      <c r="A14" s="287"/>
      <c r="B14" s="8" t="s">
        <v>133</v>
      </c>
      <c r="C14" s="9">
        <v>399994000</v>
      </c>
      <c r="D14" s="4" t="s">
        <v>229</v>
      </c>
      <c r="E14" s="10" t="s">
        <v>358</v>
      </c>
      <c r="F14" s="8" t="s">
        <v>356</v>
      </c>
      <c r="G14" s="169">
        <v>0</v>
      </c>
      <c r="H14" s="169">
        <v>0</v>
      </c>
      <c r="I14" s="169">
        <v>0</v>
      </c>
      <c r="J14" s="169">
        <v>0</v>
      </c>
      <c r="K14" s="170">
        <f t="shared" si="0"/>
        <v>0</v>
      </c>
      <c r="M14" s="8" t="s">
        <v>133</v>
      </c>
      <c r="N14" s="12">
        <v>400000000</v>
      </c>
    </row>
    <row r="15" spans="1:14" x14ac:dyDescent="0.25">
      <c r="A15" s="276" t="s">
        <v>13</v>
      </c>
      <c r="B15" s="277"/>
      <c r="C15" s="280">
        <f>SUM(C6:C14)</f>
        <v>1487494000</v>
      </c>
      <c r="D15" s="282" t="s">
        <v>10</v>
      </c>
      <c r="E15" s="282"/>
      <c r="F15" s="283"/>
      <c r="G15" s="118">
        <f>SUM(G6:G14)</f>
        <v>2500000000</v>
      </c>
      <c r="H15" s="118">
        <f>SUM(H6:H14)</f>
        <v>2587500000</v>
      </c>
      <c r="I15" s="118">
        <f>SUM(I6:I14)</f>
        <v>2678062500</v>
      </c>
      <c r="J15" s="118">
        <f>SUM(J6:J14)</f>
        <v>2771794700</v>
      </c>
      <c r="K15" s="119">
        <f t="shared" ref="K15" si="1">SUM(G15:J15)</f>
        <v>10537357200</v>
      </c>
      <c r="M15" s="8" t="s">
        <v>135</v>
      </c>
      <c r="N15" s="12">
        <v>64352</v>
      </c>
    </row>
    <row r="16" spans="1:14" ht="15.75" thickBot="1" x14ac:dyDescent="0.3">
      <c r="A16" s="278"/>
      <c r="B16" s="279"/>
      <c r="C16" s="281"/>
      <c r="D16" s="284" t="s">
        <v>9</v>
      </c>
      <c r="E16" s="284"/>
      <c r="F16" s="284"/>
      <c r="G16" s="284"/>
      <c r="H16" s="284"/>
      <c r="I16" s="284"/>
      <c r="J16" s="285"/>
      <c r="K16" s="171"/>
    </row>
  </sheetData>
  <mergeCells count="14">
    <mergeCell ref="A15:B16"/>
    <mergeCell ref="C15:C16"/>
    <mergeCell ref="D15:F15"/>
    <mergeCell ref="D16:J16"/>
    <mergeCell ref="A6:A14"/>
    <mergeCell ref="B6:B8"/>
    <mergeCell ref="C6:C8"/>
    <mergeCell ref="M5:N5"/>
    <mergeCell ref="M6:M8"/>
    <mergeCell ref="N6:N8"/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"/>
  <sheetViews>
    <sheetView topLeftCell="A7" zoomScale="80" zoomScaleNormal="80" workbookViewId="0">
      <selection activeCell="A17" sqref="A17:XFD17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3" width="17.42578125" style="105" customWidth="1"/>
    <col min="4" max="4" width="33.5703125" style="105" customWidth="1"/>
    <col min="5" max="5" width="26" style="105" customWidth="1"/>
    <col min="6" max="6" width="27.42578125" style="105" customWidth="1"/>
    <col min="7" max="10" width="18.85546875" style="105" customWidth="1"/>
    <col min="11" max="11" width="17.140625" style="105" customWidth="1"/>
    <col min="12" max="12" width="11.42578125" style="105"/>
    <col min="13" max="13" width="17" style="105" customWidth="1"/>
    <col min="14" max="14" width="16.5703125" style="105" customWidth="1"/>
    <col min="15" max="16384" width="11.42578125" style="105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407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22" t="s">
        <v>11</v>
      </c>
      <c r="B5" s="122" t="s">
        <v>12</v>
      </c>
      <c r="C5" s="122" t="s">
        <v>313</v>
      </c>
      <c r="D5" s="123" t="s">
        <v>1</v>
      </c>
      <c r="E5" s="123" t="s">
        <v>2</v>
      </c>
      <c r="F5" s="123" t="s">
        <v>4</v>
      </c>
      <c r="G5" s="122" t="s">
        <v>3</v>
      </c>
      <c r="H5" s="122" t="s">
        <v>5</v>
      </c>
      <c r="I5" s="122" t="s">
        <v>6</v>
      </c>
      <c r="J5" s="122" t="s">
        <v>7</v>
      </c>
      <c r="K5" s="122" t="s">
        <v>8</v>
      </c>
      <c r="M5" s="205" t="s">
        <v>331</v>
      </c>
      <c r="N5" s="205"/>
    </row>
    <row r="6" spans="1:14" ht="57.75" customHeight="1" x14ac:dyDescent="0.25">
      <c r="A6" s="290" t="s">
        <v>225</v>
      </c>
      <c r="B6" s="292" t="s">
        <v>139</v>
      </c>
      <c r="C6" s="294">
        <v>32946053</v>
      </c>
      <c r="D6" s="37" t="s">
        <v>230</v>
      </c>
      <c r="E6" s="112" t="s">
        <v>506</v>
      </c>
      <c r="F6" s="6" t="s">
        <v>399</v>
      </c>
      <c r="G6" s="59">
        <v>1</v>
      </c>
      <c r="H6" s="59">
        <v>1</v>
      </c>
      <c r="I6" s="59">
        <v>1</v>
      </c>
      <c r="J6" s="59">
        <v>1</v>
      </c>
      <c r="K6" s="60">
        <f>SUM(G6:J6)</f>
        <v>4</v>
      </c>
      <c r="M6" s="292" t="s">
        <v>139</v>
      </c>
      <c r="N6" s="294">
        <v>150000000</v>
      </c>
    </row>
    <row r="7" spans="1:14" ht="48" x14ac:dyDescent="0.25">
      <c r="A7" s="291"/>
      <c r="B7" s="293"/>
      <c r="C7" s="295"/>
      <c r="D7" s="31" t="s">
        <v>230</v>
      </c>
      <c r="E7" s="117" t="s">
        <v>507</v>
      </c>
      <c r="F7" s="8" t="s">
        <v>399</v>
      </c>
      <c r="G7" s="61">
        <v>1</v>
      </c>
      <c r="H7" s="61">
        <v>1</v>
      </c>
      <c r="I7" s="61">
        <v>1</v>
      </c>
      <c r="J7" s="61">
        <v>1</v>
      </c>
      <c r="K7" s="62">
        <f>SUM(G7:J7)</f>
        <v>4</v>
      </c>
      <c r="M7" s="293"/>
      <c r="N7" s="295"/>
    </row>
    <row r="8" spans="1:14" ht="60" x14ac:dyDescent="0.25">
      <c r="A8" s="291"/>
      <c r="B8" s="293"/>
      <c r="C8" s="295"/>
      <c r="D8" s="31" t="s">
        <v>230</v>
      </c>
      <c r="E8" s="117" t="s">
        <v>508</v>
      </c>
      <c r="F8" s="8" t="s">
        <v>399</v>
      </c>
      <c r="G8" s="61">
        <f>65000000-2</f>
        <v>64999998</v>
      </c>
      <c r="H8" s="61">
        <f>60000000-2</f>
        <v>59999998</v>
      </c>
      <c r="I8" s="61">
        <f>70000000-2</f>
        <v>69999998</v>
      </c>
      <c r="J8" s="61">
        <f>75000000-2</f>
        <v>74999998</v>
      </c>
      <c r="K8" s="62">
        <f>SUM(G8:J8)</f>
        <v>269999992</v>
      </c>
      <c r="M8" s="293"/>
      <c r="N8" s="295"/>
    </row>
    <row r="9" spans="1:14" ht="56.25" customHeight="1" x14ac:dyDescent="0.25">
      <c r="A9" s="291"/>
      <c r="B9" s="116" t="s">
        <v>140</v>
      </c>
      <c r="C9" s="129">
        <v>294928750</v>
      </c>
      <c r="D9" s="31" t="s">
        <v>230</v>
      </c>
      <c r="E9" s="117" t="s">
        <v>508</v>
      </c>
      <c r="F9" s="8" t="s">
        <v>399</v>
      </c>
      <c r="G9" s="61">
        <v>250000000</v>
      </c>
      <c r="H9" s="61">
        <v>250000000</v>
      </c>
      <c r="I9" s="61">
        <v>260000000</v>
      </c>
      <c r="J9" s="61">
        <v>270000000</v>
      </c>
      <c r="K9" s="62">
        <f>SUM(G9:J9)</f>
        <v>1030000000</v>
      </c>
      <c r="M9" s="116" t="s">
        <v>140</v>
      </c>
      <c r="N9" s="129">
        <v>608921272</v>
      </c>
    </row>
    <row r="10" spans="1:14" ht="24" x14ac:dyDescent="0.25">
      <c r="A10" s="276" t="s">
        <v>13</v>
      </c>
      <c r="B10" s="277"/>
      <c r="C10" s="280">
        <f>SUM(C6:C9)</f>
        <v>327874803</v>
      </c>
      <c r="D10" s="282" t="s">
        <v>10</v>
      </c>
      <c r="E10" s="282"/>
      <c r="F10" s="283"/>
      <c r="G10" s="118">
        <f>SUM(G6:G9)</f>
        <v>315000000</v>
      </c>
      <c r="H10" s="118">
        <f>SUM(H6:H9)</f>
        <v>310000000</v>
      </c>
      <c r="I10" s="118">
        <f>SUM(I6:I9)</f>
        <v>330000000</v>
      </c>
      <c r="J10" s="118">
        <f>SUM(J6:J9)</f>
        <v>345000000</v>
      </c>
      <c r="K10" s="119">
        <f t="shared" ref="K10" si="0">SUM(G10:J10)</f>
        <v>1300000000</v>
      </c>
      <c r="M10" s="116" t="s">
        <v>408</v>
      </c>
      <c r="N10" s="129">
        <v>268639123.29000002</v>
      </c>
    </row>
    <row r="11" spans="1:14" ht="15.75" thickBot="1" x14ac:dyDescent="0.3">
      <c r="A11" s="278"/>
      <c r="B11" s="279"/>
      <c r="C11" s="281"/>
      <c r="D11" s="284" t="s">
        <v>9</v>
      </c>
      <c r="E11" s="284"/>
      <c r="F11" s="284"/>
      <c r="G11" s="284"/>
      <c r="H11" s="284"/>
      <c r="I11" s="284"/>
      <c r="J11" s="285"/>
      <c r="K11" s="120">
        <f>SUM(K6:K9)</f>
        <v>1300000000</v>
      </c>
    </row>
  </sheetData>
  <mergeCells count="14">
    <mergeCell ref="M5:N5"/>
    <mergeCell ref="M6:M8"/>
    <mergeCell ref="N6:N8"/>
    <mergeCell ref="B6:B8"/>
    <mergeCell ref="C6:C8"/>
    <mergeCell ref="A10:B11"/>
    <mergeCell ref="C10:C11"/>
    <mergeCell ref="D10:F10"/>
    <mergeCell ref="D11:J11"/>
    <mergeCell ref="A1:K1"/>
    <mergeCell ref="A2:K2"/>
    <mergeCell ref="A3:K3"/>
    <mergeCell ref="A4:K4"/>
    <mergeCell ref="A6:A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topLeftCell="A7" zoomScale="85" zoomScaleNormal="85" workbookViewId="0">
      <selection activeCell="D15" sqref="D15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3" width="17.42578125" style="105" customWidth="1"/>
    <col min="4" max="4" width="33.5703125" style="105" customWidth="1"/>
    <col min="5" max="5" width="26" style="105" customWidth="1"/>
    <col min="6" max="6" width="27.42578125" style="105" customWidth="1"/>
    <col min="7" max="10" width="18.85546875" style="105" customWidth="1"/>
    <col min="11" max="11" width="17.140625" style="105" customWidth="1"/>
    <col min="12" max="12" width="11.42578125" style="105"/>
    <col min="13" max="13" width="17" style="105" customWidth="1"/>
    <col min="14" max="14" width="16.5703125" style="105" customWidth="1"/>
    <col min="15" max="16384" width="11.42578125" style="105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533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22" t="s">
        <v>11</v>
      </c>
      <c r="B5" s="122" t="s">
        <v>12</v>
      </c>
      <c r="C5" s="122" t="s">
        <v>313</v>
      </c>
      <c r="D5" s="123" t="s">
        <v>1</v>
      </c>
      <c r="E5" s="123" t="s">
        <v>2</v>
      </c>
      <c r="F5" s="123" t="s">
        <v>4</v>
      </c>
      <c r="G5" s="122" t="s">
        <v>3</v>
      </c>
      <c r="H5" s="122" t="s">
        <v>5</v>
      </c>
      <c r="I5" s="122" t="s">
        <v>6</v>
      </c>
      <c r="J5" s="122" t="s">
        <v>7</v>
      </c>
      <c r="K5" s="122" t="s">
        <v>8</v>
      </c>
      <c r="M5" s="205" t="s">
        <v>331</v>
      </c>
      <c r="N5" s="205"/>
    </row>
    <row r="6" spans="1:14" ht="45" x14ac:dyDescent="0.25">
      <c r="A6" s="296" t="s">
        <v>226</v>
      </c>
      <c r="B6" s="125" t="s">
        <v>143</v>
      </c>
      <c r="C6" s="126">
        <v>0</v>
      </c>
      <c r="D6" s="37" t="s">
        <v>231</v>
      </c>
      <c r="E6" s="127" t="s">
        <v>513</v>
      </c>
      <c r="F6" s="6" t="s">
        <v>399</v>
      </c>
      <c r="G6" s="59">
        <v>1</v>
      </c>
      <c r="H6" s="59">
        <v>1</v>
      </c>
      <c r="I6" s="59">
        <v>1</v>
      </c>
      <c r="J6" s="59">
        <v>1</v>
      </c>
      <c r="K6" s="82">
        <f>SUM(G6:J6)</f>
        <v>4</v>
      </c>
      <c r="M6" s="125" t="s">
        <v>143</v>
      </c>
      <c r="N6" s="128">
        <v>164450592</v>
      </c>
    </row>
    <row r="7" spans="1:14" ht="37.5" customHeight="1" x14ac:dyDescent="0.25">
      <c r="A7" s="297"/>
      <c r="B7" s="125" t="s">
        <v>144</v>
      </c>
      <c r="C7" s="126">
        <v>29070926</v>
      </c>
      <c r="D7" s="31" t="s">
        <v>231</v>
      </c>
      <c r="E7" s="81" t="s">
        <v>514</v>
      </c>
      <c r="F7" s="8" t="s">
        <v>399</v>
      </c>
      <c r="G7" s="61">
        <v>30000000</v>
      </c>
      <c r="H7" s="61">
        <v>30000000</v>
      </c>
      <c r="I7" s="61">
        <v>40000000</v>
      </c>
      <c r="J7" s="61">
        <v>40000000</v>
      </c>
      <c r="K7" s="83">
        <f>SUM(G7:J7)</f>
        <v>140000000</v>
      </c>
      <c r="M7" s="125" t="s">
        <v>144</v>
      </c>
      <c r="N7" s="128">
        <v>30000000</v>
      </c>
    </row>
    <row r="8" spans="1:14" ht="37.5" customHeight="1" x14ac:dyDescent="0.25">
      <c r="A8" s="297"/>
      <c r="B8" s="125" t="s">
        <v>143</v>
      </c>
      <c r="C8" s="126">
        <v>0</v>
      </c>
      <c r="D8" s="31" t="s">
        <v>231</v>
      </c>
      <c r="E8" s="81" t="s">
        <v>521</v>
      </c>
      <c r="F8" s="8" t="s">
        <v>399</v>
      </c>
      <c r="G8" s="61">
        <v>50000000</v>
      </c>
      <c r="H8" s="61">
        <v>20000000</v>
      </c>
      <c r="I8" s="61">
        <v>10000000</v>
      </c>
      <c r="J8" s="61">
        <v>12000000</v>
      </c>
      <c r="K8" s="83">
        <f t="shared" ref="K8:K9" si="0">SUM(G8:J8)</f>
        <v>92000000</v>
      </c>
    </row>
    <row r="9" spans="1:14" ht="51" x14ac:dyDescent="0.25">
      <c r="A9" s="297"/>
      <c r="B9" s="125" t="s">
        <v>143</v>
      </c>
      <c r="C9" s="126">
        <v>0</v>
      </c>
      <c r="D9" s="31" t="s">
        <v>231</v>
      </c>
      <c r="E9" s="81" t="s">
        <v>516</v>
      </c>
      <c r="F9" s="8" t="s">
        <v>399</v>
      </c>
      <c r="G9" s="61">
        <v>30000000</v>
      </c>
      <c r="H9" s="61">
        <v>14999999</v>
      </c>
      <c r="I9" s="61">
        <v>23500000</v>
      </c>
      <c r="J9" s="61">
        <v>35000000</v>
      </c>
      <c r="K9" s="83">
        <f t="shared" si="0"/>
        <v>103499999</v>
      </c>
    </row>
    <row r="10" spans="1:14" ht="33" customHeight="1" x14ac:dyDescent="0.25">
      <c r="A10" s="298"/>
      <c r="B10" s="125" t="s">
        <v>143</v>
      </c>
      <c r="C10" s="126">
        <v>0</v>
      </c>
      <c r="D10" s="31" t="s">
        <v>231</v>
      </c>
      <c r="E10" s="81" t="s">
        <v>515</v>
      </c>
      <c r="F10" s="8" t="s">
        <v>399</v>
      </c>
      <c r="G10" s="61">
        <v>19999999</v>
      </c>
      <c r="H10" s="61">
        <v>15000000</v>
      </c>
      <c r="I10" s="61">
        <v>26499999</v>
      </c>
      <c r="J10" s="61">
        <v>14999999</v>
      </c>
      <c r="K10" s="83">
        <f>SUM(G10:J10)</f>
        <v>76499997</v>
      </c>
    </row>
    <row r="11" spans="1:14" x14ac:dyDescent="0.25">
      <c r="A11" s="276" t="s">
        <v>13</v>
      </c>
      <c r="B11" s="277"/>
      <c r="C11" s="280">
        <f>SUM(C6:C10)</f>
        <v>29070926</v>
      </c>
      <c r="D11" s="282" t="s">
        <v>10</v>
      </c>
      <c r="E11" s="282"/>
      <c r="F11" s="283"/>
      <c r="G11" s="118">
        <f>SUM(G6:G10)</f>
        <v>130000000</v>
      </c>
      <c r="H11" s="118">
        <f>SUM(H6:H10)</f>
        <v>80000000</v>
      </c>
      <c r="I11" s="118">
        <f>SUM(I6:I10)</f>
        <v>100000000</v>
      </c>
      <c r="J11" s="118">
        <f>SUM(J6:J10)</f>
        <v>102000000</v>
      </c>
      <c r="K11" s="119">
        <f t="shared" ref="K11" si="1">SUM(G11:J11)</f>
        <v>412000000</v>
      </c>
    </row>
    <row r="12" spans="1:14" ht="15.75" thickBot="1" x14ac:dyDescent="0.3">
      <c r="A12" s="278"/>
      <c r="B12" s="279"/>
      <c r="C12" s="281"/>
      <c r="D12" s="284" t="s">
        <v>9</v>
      </c>
      <c r="E12" s="284"/>
      <c r="F12" s="284"/>
      <c r="G12" s="284"/>
      <c r="H12" s="284"/>
      <c r="I12" s="284"/>
      <c r="J12" s="285"/>
      <c r="K12" s="120">
        <f>SUM(K6:K10)</f>
        <v>412000000</v>
      </c>
    </row>
    <row r="15" spans="1:14" ht="18.75" x14ac:dyDescent="0.3">
      <c r="D15" s="121"/>
    </row>
  </sheetData>
  <mergeCells count="10">
    <mergeCell ref="A1:K1"/>
    <mergeCell ref="A2:K2"/>
    <mergeCell ref="A3:K3"/>
    <mergeCell ref="A4:K4"/>
    <mergeCell ref="M5:N5"/>
    <mergeCell ref="A6:A10"/>
    <mergeCell ref="A11:B12"/>
    <mergeCell ref="C11:C12"/>
    <mergeCell ref="D11:F11"/>
    <mergeCell ref="D12:J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topLeftCell="A4" zoomScale="80" zoomScaleNormal="80" workbookViewId="0">
      <selection activeCell="E14" sqref="E14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3" width="17.42578125" style="105" customWidth="1"/>
    <col min="4" max="4" width="33.5703125" style="105" customWidth="1"/>
    <col min="5" max="5" width="26" style="105" customWidth="1"/>
    <col min="6" max="6" width="27.42578125" style="105" customWidth="1"/>
    <col min="7" max="10" width="18.85546875" style="105" customWidth="1"/>
    <col min="11" max="11" width="17.140625" style="105" customWidth="1"/>
    <col min="12" max="12" width="11.42578125" style="105"/>
    <col min="13" max="13" width="17" style="105" customWidth="1"/>
    <col min="14" max="14" width="16.5703125" style="105" customWidth="1"/>
    <col min="15" max="16384" width="11.42578125" style="105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512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22" t="s">
        <v>11</v>
      </c>
      <c r="B5" s="122" t="s">
        <v>12</v>
      </c>
      <c r="C5" s="122" t="s">
        <v>313</v>
      </c>
      <c r="D5" s="123" t="s">
        <v>1</v>
      </c>
      <c r="E5" s="123" t="s">
        <v>2</v>
      </c>
      <c r="F5" s="123" t="s">
        <v>4</v>
      </c>
      <c r="G5" s="122" t="s">
        <v>3</v>
      </c>
      <c r="H5" s="122" t="s">
        <v>5</v>
      </c>
      <c r="I5" s="122" t="s">
        <v>6</v>
      </c>
      <c r="J5" s="122" t="s">
        <v>7</v>
      </c>
      <c r="K5" s="122" t="s">
        <v>8</v>
      </c>
      <c r="M5" s="205" t="s">
        <v>331</v>
      </c>
      <c r="N5" s="205"/>
    </row>
    <row r="6" spans="1:14" ht="60" customHeight="1" x14ac:dyDescent="0.25">
      <c r="A6" s="296" t="s">
        <v>227</v>
      </c>
      <c r="B6" s="299" t="s">
        <v>147</v>
      </c>
      <c r="C6" s="302">
        <v>765549408</v>
      </c>
      <c r="D6" s="37" t="s">
        <v>232</v>
      </c>
      <c r="E6" s="80" t="s">
        <v>517</v>
      </c>
      <c r="F6" s="6" t="s">
        <v>399</v>
      </c>
      <c r="G6" s="59">
        <v>1</v>
      </c>
      <c r="H6" s="59">
        <v>0</v>
      </c>
      <c r="I6" s="59">
        <v>0</v>
      </c>
      <c r="J6" s="59">
        <v>0</v>
      </c>
      <c r="K6" s="60">
        <f>SUM(G6:J6)</f>
        <v>1</v>
      </c>
      <c r="M6" s="111" t="s">
        <v>147</v>
      </c>
      <c r="N6" s="124">
        <v>765549408</v>
      </c>
    </row>
    <row r="7" spans="1:14" ht="37.5" customHeight="1" x14ac:dyDescent="0.25">
      <c r="A7" s="297"/>
      <c r="B7" s="300"/>
      <c r="C7" s="303"/>
      <c r="D7" s="31" t="s">
        <v>232</v>
      </c>
      <c r="E7" s="80" t="s">
        <v>518</v>
      </c>
      <c r="F7" s="8" t="s">
        <v>399</v>
      </c>
      <c r="G7" s="61">
        <f>770000000-G6-G8-G9</f>
        <v>457450590</v>
      </c>
      <c r="H7" s="61">
        <v>0</v>
      </c>
      <c r="I7" s="61">
        <v>0</v>
      </c>
      <c r="J7" s="61">
        <v>0</v>
      </c>
      <c r="K7" s="62">
        <f>SUM(G7:J7)</f>
        <v>457450590</v>
      </c>
    </row>
    <row r="8" spans="1:14" ht="33" customHeight="1" x14ac:dyDescent="0.25">
      <c r="A8" s="297"/>
      <c r="B8" s="300"/>
      <c r="C8" s="303"/>
      <c r="D8" s="31" t="s">
        <v>232</v>
      </c>
      <c r="E8" s="80" t="s">
        <v>519</v>
      </c>
      <c r="F8" s="8" t="s">
        <v>399</v>
      </c>
      <c r="G8" s="61">
        <v>312549408</v>
      </c>
      <c r="H8" s="61">
        <v>0</v>
      </c>
      <c r="I8" s="61">
        <v>0</v>
      </c>
      <c r="J8" s="61">
        <v>0</v>
      </c>
      <c r="K8" s="62">
        <f>SUM(G8:J8)</f>
        <v>312549408</v>
      </c>
    </row>
    <row r="9" spans="1:14" ht="33" customHeight="1" x14ac:dyDescent="0.25">
      <c r="A9" s="298"/>
      <c r="B9" s="301"/>
      <c r="C9" s="304"/>
      <c r="D9" s="31" t="s">
        <v>232</v>
      </c>
      <c r="E9" s="80" t="s">
        <v>520</v>
      </c>
      <c r="F9" s="8" t="s">
        <v>399</v>
      </c>
      <c r="G9" s="61">
        <v>1</v>
      </c>
      <c r="H9" s="61">
        <v>0</v>
      </c>
      <c r="I9" s="61">
        <v>0</v>
      </c>
      <c r="J9" s="61">
        <v>0</v>
      </c>
      <c r="K9" s="62">
        <f>SUM(G9:J9)</f>
        <v>1</v>
      </c>
    </row>
    <row r="10" spans="1:14" x14ac:dyDescent="0.25">
      <c r="A10" s="276" t="s">
        <v>13</v>
      </c>
      <c r="B10" s="277"/>
      <c r="C10" s="280">
        <f>SUM(C6:C9)</f>
        <v>765549408</v>
      </c>
      <c r="D10" s="282" t="s">
        <v>10</v>
      </c>
      <c r="E10" s="282"/>
      <c r="F10" s="283"/>
      <c r="G10" s="118">
        <f>SUM(G6:G9)</f>
        <v>770000000</v>
      </c>
      <c r="H10" s="118">
        <f>SUM(H6:H9)</f>
        <v>0</v>
      </c>
      <c r="I10" s="118">
        <f>SUM(I6:I9)</f>
        <v>0</v>
      </c>
      <c r="J10" s="118">
        <f>SUM(J6:J9)</f>
        <v>0</v>
      </c>
      <c r="K10" s="119">
        <f t="shared" ref="K10" si="0">SUM(G10:J10)</f>
        <v>770000000</v>
      </c>
    </row>
    <row r="11" spans="1:14" ht="15.75" thickBot="1" x14ac:dyDescent="0.3">
      <c r="A11" s="278"/>
      <c r="B11" s="279"/>
      <c r="C11" s="281"/>
      <c r="D11" s="284" t="s">
        <v>9</v>
      </c>
      <c r="E11" s="284"/>
      <c r="F11" s="284"/>
      <c r="G11" s="284"/>
      <c r="H11" s="284"/>
      <c r="I11" s="284"/>
      <c r="J11" s="285"/>
      <c r="K11" s="120">
        <f>SUM(K6:K9)</f>
        <v>770000000</v>
      </c>
    </row>
    <row r="14" spans="1:14" ht="18.75" x14ac:dyDescent="0.3">
      <c r="E14" s="121"/>
    </row>
  </sheetData>
  <mergeCells count="12">
    <mergeCell ref="A1:K1"/>
    <mergeCell ref="A2:K2"/>
    <mergeCell ref="A3:K3"/>
    <mergeCell ref="A4:K4"/>
    <mergeCell ref="M5:N5"/>
    <mergeCell ref="A10:B11"/>
    <mergeCell ref="C10:C11"/>
    <mergeCell ref="D10:F10"/>
    <mergeCell ref="D11:J11"/>
    <mergeCell ref="B6:B9"/>
    <mergeCell ref="C6:C9"/>
    <mergeCell ref="A6:A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topLeftCell="A10" zoomScale="90" zoomScaleNormal="90" workbookViewId="0">
      <selection activeCell="E16" sqref="E16"/>
    </sheetView>
  </sheetViews>
  <sheetFormatPr baseColWidth="10" defaultRowHeight="15" x14ac:dyDescent="0.25"/>
  <cols>
    <col min="1" max="1" width="16.7109375" style="105" customWidth="1"/>
    <col min="2" max="2" width="18" style="105" customWidth="1"/>
    <col min="3" max="3" width="17.42578125" style="105" customWidth="1"/>
    <col min="4" max="4" width="33.5703125" style="105" customWidth="1"/>
    <col min="5" max="5" width="26" style="105" customWidth="1"/>
    <col min="6" max="6" width="27.42578125" style="105" customWidth="1"/>
    <col min="7" max="10" width="18.85546875" style="105" customWidth="1"/>
    <col min="11" max="11" width="17.140625" style="105" customWidth="1"/>
    <col min="12" max="12" width="11.42578125" style="105"/>
    <col min="13" max="13" width="12.28515625" style="105" bestFit="1" customWidth="1"/>
    <col min="14" max="14" width="18.42578125" style="105" customWidth="1"/>
    <col min="15" max="16384" width="11.42578125" style="105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318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176" t="s">
        <v>319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06" t="s">
        <v>11</v>
      </c>
      <c r="B5" s="106" t="s">
        <v>12</v>
      </c>
      <c r="C5" s="106" t="s">
        <v>313</v>
      </c>
      <c r="D5" s="107" t="s">
        <v>1</v>
      </c>
      <c r="E5" s="108" t="s">
        <v>2</v>
      </c>
      <c r="F5" s="108" t="s">
        <v>4</v>
      </c>
      <c r="G5" s="109" t="s">
        <v>3</v>
      </c>
      <c r="H5" s="109" t="s">
        <v>5</v>
      </c>
      <c r="I5" s="109" t="s">
        <v>6</v>
      </c>
      <c r="J5" s="109" t="s">
        <v>7</v>
      </c>
      <c r="K5" s="110" t="s">
        <v>8</v>
      </c>
      <c r="M5" s="227" t="s">
        <v>331</v>
      </c>
      <c r="N5" s="227"/>
    </row>
    <row r="6" spans="1:14" ht="72" x14ac:dyDescent="0.25">
      <c r="A6" s="286" t="s">
        <v>353</v>
      </c>
      <c r="B6" s="305" t="s">
        <v>111</v>
      </c>
      <c r="C6" s="309">
        <v>0</v>
      </c>
      <c r="D6" s="5" t="s">
        <v>234</v>
      </c>
      <c r="E6" s="111" t="s">
        <v>320</v>
      </c>
      <c r="F6" s="112" t="s">
        <v>326</v>
      </c>
      <c r="G6" s="113">
        <v>500000</v>
      </c>
      <c r="H6" s="113">
        <v>0</v>
      </c>
      <c r="I6" s="114">
        <v>0</v>
      </c>
      <c r="J6" s="114">
        <v>0</v>
      </c>
      <c r="K6" s="115">
        <f t="shared" ref="K6:K12" si="0">SUM(G6:J6)</f>
        <v>500000</v>
      </c>
      <c r="M6" s="230">
        <v>15000000</v>
      </c>
      <c r="N6" s="228" t="s">
        <v>111</v>
      </c>
    </row>
    <row r="7" spans="1:14" ht="36" x14ac:dyDescent="0.25">
      <c r="A7" s="287"/>
      <c r="B7" s="306"/>
      <c r="C7" s="310"/>
      <c r="D7" s="4" t="s">
        <v>234</v>
      </c>
      <c r="E7" s="116" t="s">
        <v>321</v>
      </c>
      <c r="F7" s="117" t="s">
        <v>326</v>
      </c>
      <c r="G7" s="114">
        <v>500000</v>
      </c>
      <c r="H7" s="114">
        <v>0</v>
      </c>
      <c r="I7" s="114">
        <v>0</v>
      </c>
      <c r="J7" s="114">
        <v>0</v>
      </c>
      <c r="K7" s="115">
        <f t="shared" si="0"/>
        <v>500000</v>
      </c>
      <c r="M7" s="230"/>
      <c r="N7" s="228"/>
    </row>
    <row r="8" spans="1:14" ht="60" x14ac:dyDescent="0.25">
      <c r="A8" s="287"/>
      <c r="B8" s="306"/>
      <c r="C8" s="310"/>
      <c r="D8" s="4" t="s">
        <v>234</v>
      </c>
      <c r="E8" s="116" t="s">
        <v>322</v>
      </c>
      <c r="F8" s="117" t="s">
        <v>326</v>
      </c>
      <c r="G8" s="114">
        <v>500000</v>
      </c>
      <c r="H8" s="114">
        <v>4000000</v>
      </c>
      <c r="I8" s="114">
        <v>1000000</v>
      </c>
      <c r="J8" s="114">
        <v>4000000</v>
      </c>
      <c r="K8" s="115">
        <f t="shared" si="0"/>
        <v>9500000</v>
      </c>
      <c r="M8" s="230"/>
      <c r="N8" s="228"/>
    </row>
    <row r="9" spans="1:14" ht="36" x14ac:dyDescent="0.25">
      <c r="A9" s="287"/>
      <c r="B9" s="306"/>
      <c r="C9" s="310"/>
      <c r="D9" s="4" t="s">
        <v>234</v>
      </c>
      <c r="E9" s="116" t="s">
        <v>323</v>
      </c>
      <c r="F9" s="117" t="s">
        <v>326</v>
      </c>
      <c r="G9" s="114">
        <v>500000</v>
      </c>
      <c r="H9" s="114">
        <v>4000000</v>
      </c>
      <c r="I9" s="114">
        <v>1000000</v>
      </c>
      <c r="J9" s="114">
        <v>4000000</v>
      </c>
      <c r="K9" s="115">
        <f t="shared" si="0"/>
        <v>9500000</v>
      </c>
      <c r="M9" s="230"/>
      <c r="N9" s="228"/>
    </row>
    <row r="10" spans="1:14" ht="36" x14ac:dyDescent="0.25">
      <c r="A10" s="287"/>
      <c r="B10" s="306"/>
      <c r="C10" s="310"/>
      <c r="D10" s="4" t="s">
        <v>234</v>
      </c>
      <c r="E10" s="116" t="s">
        <v>324</v>
      </c>
      <c r="F10" s="117" t="s">
        <v>326</v>
      </c>
      <c r="G10" s="114">
        <v>1000000</v>
      </c>
      <c r="H10" s="114">
        <v>4000000</v>
      </c>
      <c r="I10" s="114">
        <v>1000000</v>
      </c>
      <c r="J10" s="114">
        <v>4000000</v>
      </c>
      <c r="K10" s="115">
        <f t="shared" si="0"/>
        <v>10000000</v>
      </c>
      <c r="M10" s="230"/>
      <c r="N10" s="228"/>
    </row>
    <row r="11" spans="1:14" ht="60" x14ac:dyDescent="0.25">
      <c r="A11" s="287"/>
      <c r="B11" s="306"/>
      <c r="C11" s="310"/>
      <c r="D11" s="4" t="s">
        <v>234</v>
      </c>
      <c r="E11" s="116" t="s">
        <v>354</v>
      </c>
      <c r="F11" s="117" t="s">
        <v>326</v>
      </c>
      <c r="G11" s="114">
        <v>1000000</v>
      </c>
      <c r="H11" s="114">
        <v>4000000</v>
      </c>
      <c r="I11" s="114">
        <v>1000000</v>
      </c>
      <c r="J11" s="114">
        <v>4000000</v>
      </c>
      <c r="K11" s="115">
        <f t="shared" si="0"/>
        <v>10000000</v>
      </c>
      <c r="M11" s="230"/>
      <c r="N11" s="228"/>
    </row>
    <row r="12" spans="1:14" ht="72" x14ac:dyDescent="0.25">
      <c r="A12" s="308"/>
      <c r="B12" s="307"/>
      <c r="C12" s="311"/>
      <c r="D12" s="4" t="s">
        <v>234</v>
      </c>
      <c r="E12" s="116" t="s">
        <v>325</v>
      </c>
      <c r="F12" s="117" t="s">
        <v>326</v>
      </c>
      <c r="G12" s="114">
        <v>1000000</v>
      </c>
      <c r="H12" s="114">
        <v>4700000</v>
      </c>
      <c r="I12" s="114">
        <v>1356120</v>
      </c>
      <c r="J12" s="114">
        <v>4724504</v>
      </c>
      <c r="K12" s="115">
        <f t="shared" si="0"/>
        <v>11780624</v>
      </c>
      <c r="M12" s="230"/>
      <c r="N12" s="228"/>
    </row>
    <row r="13" spans="1:14" x14ac:dyDescent="0.25">
      <c r="A13" s="276" t="s">
        <v>13</v>
      </c>
      <c r="B13" s="277"/>
      <c r="C13" s="280">
        <f>SUM(C6:C12)</f>
        <v>0</v>
      </c>
      <c r="D13" s="282" t="s">
        <v>10</v>
      </c>
      <c r="E13" s="282"/>
      <c r="F13" s="283"/>
      <c r="G13" s="118">
        <f>SUM(G6:G12)</f>
        <v>5000000</v>
      </c>
      <c r="H13" s="118">
        <f>SUM(H6:H12)</f>
        <v>20700000</v>
      </c>
      <c r="I13" s="118">
        <f>SUM(I6:I12)</f>
        <v>5356120</v>
      </c>
      <c r="J13" s="118">
        <f>SUM(J6:J12)</f>
        <v>20724504</v>
      </c>
      <c r="K13" s="119">
        <f t="shared" ref="K13" si="1">SUM(G13:J13)</f>
        <v>51780624</v>
      </c>
    </row>
    <row r="14" spans="1:14" ht="15.75" thickBot="1" x14ac:dyDescent="0.3">
      <c r="A14" s="278"/>
      <c r="B14" s="279"/>
      <c r="C14" s="281"/>
      <c r="D14" s="284" t="s">
        <v>9</v>
      </c>
      <c r="E14" s="284"/>
      <c r="F14" s="284"/>
      <c r="G14" s="284"/>
      <c r="H14" s="284"/>
      <c r="I14" s="284"/>
      <c r="J14" s="285"/>
      <c r="K14" s="120">
        <f>SUM(K6:K12)</f>
        <v>51780624</v>
      </c>
    </row>
    <row r="16" spans="1:14" ht="18.75" x14ac:dyDescent="0.3">
      <c r="E16" s="121"/>
    </row>
  </sheetData>
  <mergeCells count="14">
    <mergeCell ref="A1:K1"/>
    <mergeCell ref="A2:K2"/>
    <mergeCell ref="A3:K3"/>
    <mergeCell ref="A4:K4"/>
    <mergeCell ref="A13:B14"/>
    <mergeCell ref="C13:C14"/>
    <mergeCell ref="D13:F13"/>
    <mergeCell ref="D14:J14"/>
    <mergeCell ref="M5:N5"/>
    <mergeCell ref="N6:N12"/>
    <mergeCell ref="M6:M12"/>
    <mergeCell ref="B6:B12"/>
    <mergeCell ref="A6:A12"/>
    <mergeCell ref="C6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4"/>
  <sheetViews>
    <sheetView topLeftCell="A16" zoomScale="70" zoomScaleNormal="70" workbookViewId="0">
      <selection activeCell="A24" sqref="A24:XFD27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9.42578125" style="11" customWidth="1"/>
    <col min="12" max="12" width="11.42578125" style="11"/>
    <col min="13" max="13" width="17.85546875" style="11" customWidth="1"/>
    <col min="14" max="14" width="16.425781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537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" x14ac:dyDescent="0.25">
      <c r="A5" s="139" t="s">
        <v>11</v>
      </c>
      <c r="B5" s="140" t="s">
        <v>12</v>
      </c>
      <c r="C5" s="140" t="s">
        <v>313</v>
      </c>
      <c r="D5" s="141" t="s">
        <v>1</v>
      </c>
      <c r="E5" s="141" t="s">
        <v>2</v>
      </c>
      <c r="F5" s="141" t="s">
        <v>4</v>
      </c>
      <c r="G5" s="140" t="s">
        <v>3</v>
      </c>
      <c r="H5" s="140" t="s">
        <v>5</v>
      </c>
      <c r="I5" s="140" t="s">
        <v>6</v>
      </c>
      <c r="J5" s="140" t="s">
        <v>7</v>
      </c>
      <c r="K5" s="142" t="s">
        <v>8</v>
      </c>
      <c r="M5" s="205" t="s">
        <v>331</v>
      </c>
      <c r="N5" s="205"/>
    </row>
    <row r="6" spans="1:14" ht="120" customHeight="1" x14ac:dyDescent="0.25">
      <c r="A6" s="196" t="s">
        <v>216</v>
      </c>
      <c r="B6" s="178" t="s">
        <v>63</v>
      </c>
      <c r="C6" s="181">
        <v>129910163</v>
      </c>
      <c r="D6" s="15" t="s">
        <v>292</v>
      </c>
      <c r="E6" s="143" t="s">
        <v>525</v>
      </c>
      <c r="F6" s="74" t="s">
        <v>534</v>
      </c>
      <c r="G6" s="28">
        <v>22500000</v>
      </c>
      <c r="H6" s="28">
        <f>G6*1.1</f>
        <v>24750000.000000004</v>
      </c>
      <c r="I6" s="28">
        <f>H6*1.1</f>
        <v>27225000.000000007</v>
      </c>
      <c r="J6" s="28">
        <f>I6*1.1</f>
        <v>29947500.000000011</v>
      </c>
      <c r="K6" s="21">
        <f t="shared" ref="K6:K20" si="0">SUM(G6:J6)</f>
        <v>104422500.00000001</v>
      </c>
      <c r="M6" s="178" t="s">
        <v>63</v>
      </c>
      <c r="N6" s="181">
        <v>202591832</v>
      </c>
    </row>
    <row r="7" spans="1:14" ht="96" x14ac:dyDescent="0.25">
      <c r="A7" s="197"/>
      <c r="B7" s="179"/>
      <c r="C7" s="182"/>
      <c r="D7" s="15" t="s">
        <v>292</v>
      </c>
      <c r="E7" s="143" t="s">
        <v>527</v>
      </c>
      <c r="F7" s="74" t="s">
        <v>534</v>
      </c>
      <c r="G7" s="144">
        <v>50000000</v>
      </c>
      <c r="H7" s="144">
        <v>50000000</v>
      </c>
      <c r="I7" s="144">
        <v>50000000</v>
      </c>
      <c r="J7" s="144">
        <v>50000000</v>
      </c>
      <c r="K7" s="21">
        <f t="shared" si="0"/>
        <v>200000000</v>
      </c>
      <c r="M7" s="179"/>
      <c r="N7" s="182"/>
    </row>
    <row r="8" spans="1:14" ht="84" x14ac:dyDescent="0.25">
      <c r="A8" s="197"/>
      <c r="B8" s="179"/>
      <c r="C8" s="182"/>
      <c r="D8" s="15" t="s">
        <v>292</v>
      </c>
      <c r="E8" s="143" t="s">
        <v>535</v>
      </c>
      <c r="F8" s="74" t="s">
        <v>534</v>
      </c>
      <c r="G8" s="144">
        <v>32000000</v>
      </c>
      <c r="H8" s="144">
        <v>44000000</v>
      </c>
      <c r="I8" s="144">
        <v>44000000</v>
      </c>
      <c r="J8" s="144">
        <v>44000000</v>
      </c>
      <c r="K8" s="21">
        <f t="shared" si="0"/>
        <v>164000000</v>
      </c>
      <c r="M8" s="179"/>
      <c r="N8" s="182"/>
    </row>
    <row r="9" spans="1:14" ht="48" x14ac:dyDescent="0.25">
      <c r="A9" s="197"/>
      <c r="B9" s="179"/>
      <c r="C9" s="182"/>
      <c r="D9" s="15" t="s">
        <v>292</v>
      </c>
      <c r="E9" s="15" t="s">
        <v>530</v>
      </c>
      <c r="F9" s="74" t="s">
        <v>534</v>
      </c>
      <c r="G9" s="144">
        <v>18000000</v>
      </c>
      <c r="H9" s="144">
        <v>6000000</v>
      </c>
      <c r="I9" s="144">
        <v>6000000</v>
      </c>
      <c r="J9" s="144">
        <v>6000000</v>
      </c>
      <c r="K9" s="21">
        <f t="shared" si="0"/>
        <v>36000000</v>
      </c>
      <c r="M9" s="179"/>
      <c r="N9" s="182"/>
    </row>
    <row r="10" spans="1:14" ht="36" x14ac:dyDescent="0.25">
      <c r="A10" s="197"/>
      <c r="B10" s="179"/>
      <c r="C10" s="182"/>
      <c r="D10" s="15" t="s">
        <v>303</v>
      </c>
      <c r="E10" s="143" t="s">
        <v>522</v>
      </c>
      <c r="F10" s="74" t="s">
        <v>534</v>
      </c>
      <c r="G10" s="145">
        <v>1</v>
      </c>
      <c r="H10" s="145">
        <v>0</v>
      </c>
      <c r="I10" s="145">
        <v>1</v>
      </c>
      <c r="J10" s="145">
        <v>0</v>
      </c>
      <c r="K10" s="21">
        <f t="shared" si="0"/>
        <v>2</v>
      </c>
      <c r="M10" s="179"/>
      <c r="N10" s="182"/>
    </row>
    <row r="11" spans="1:14" ht="36" x14ac:dyDescent="0.25">
      <c r="A11" s="197"/>
      <c r="B11" s="179"/>
      <c r="C11" s="182"/>
      <c r="D11" s="15" t="s">
        <v>303</v>
      </c>
      <c r="E11" s="143" t="s">
        <v>523</v>
      </c>
      <c r="F11" s="74" t="s">
        <v>534</v>
      </c>
      <c r="G11" s="28">
        <f>250000000+84057298-72948633</f>
        <v>261108665</v>
      </c>
      <c r="H11" s="144">
        <f>225249999-51990030</f>
        <v>173259969</v>
      </c>
      <c r="I11" s="144">
        <f>222774998+87515319</f>
        <v>310290317</v>
      </c>
      <c r="J11" s="144">
        <f>220052499+38093355</f>
        <v>258145854</v>
      </c>
      <c r="K11" s="21">
        <f t="shared" si="0"/>
        <v>1002804805</v>
      </c>
      <c r="M11" s="179"/>
      <c r="N11" s="182"/>
    </row>
    <row r="12" spans="1:14" ht="36" x14ac:dyDescent="0.25">
      <c r="A12" s="197"/>
      <c r="B12" s="180"/>
      <c r="C12" s="183"/>
      <c r="D12" s="15" t="s">
        <v>303</v>
      </c>
      <c r="E12" s="143" t="s">
        <v>524</v>
      </c>
      <c r="F12" s="74" t="s">
        <v>534</v>
      </c>
      <c r="G12" s="28">
        <v>1</v>
      </c>
      <c r="H12" s="28">
        <v>1</v>
      </c>
      <c r="I12" s="28">
        <v>1</v>
      </c>
      <c r="J12" s="28">
        <v>1</v>
      </c>
      <c r="K12" s="21">
        <f t="shared" si="0"/>
        <v>4</v>
      </c>
      <c r="M12" s="180"/>
      <c r="N12" s="183"/>
    </row>
    <row r="13" spans="1:14" ht="72" x14ac:dyDescent="0.25">
      <c r="A13" s="197"/>
      <c r="B13" s="178" t="s">
        <v>64</v>
      </c>
      <c r="C13" s="181">
        <v>635956036</v>
      </c>
      <c r="D13" s="15" t="s">
        <v>292</v>
      </c>
      <c r="E13" s="143" t="s">
        <v>526</v>
      </c>
      <c r="F13" s="74" t="s">
        <v>534</v>
      </c>
      <c r="G13" s="144">
        <v>1</v>
      </c>
      <c r="H13" s="144">
        <v>0</v>
      </c>
      <c r="I13" s="144">
        <v>0</v>
      </c>
      <c r="J13" s="144">
        <v>0</v>
      </c>
      <c r="K13" s="21">
        <f t="shared" si="0"/>
        <v>1</v>
      </c>
      <c r="M13" s="178" t="s">
        <v>64</v>
      </c>
      <c r="N13" s="181">
        <v>731391333</v>
      </c>
    </row>
    <row r="14" spans="1:14" ht="96" x14ac:dyDescent="0.25">
      <c r="A14" s="197"/>
      <c r="B14" s="179"/>
      <c r="C14" s="182"/>
      <c r="D14" s="15" t="s">
        <v>292</v>
      </c>
      <c r="E14" s="143" t="s">
        <v>527</v>
      </c>
      <c r="F14" s="74" t="s">
        <v>534</v>
      </c>
      <c r="G14" s="144">
        <v>524391330</v>
      </c>
      <c r="H14" s="144">
        <v>530990028</v>
      </c>
      <c r="I14" s="144">
        <v>556484679</v>
      </c>
      <c r="J14" s="144">
        <v>572906643</v>
      </c>
      <c r="K14" s="21">
        <f t="shared" si="0"/>
        <v>2184772680</v>
      </c>
      <c r="M14" s="179"/>
      <c r="N14" s="182"/>
    </row>
    <row r="15" spans="1:14" ht="84" x14ac:dyDescent="0.25">
      <c r="A15" s="197"/>
      <c r="B15" s="179"/>
      <c r="C15" s="182"/>
      <c r="D15" s="15" t="s">
        <v>292</v>
      </c>
      <c r="E15" s="143" t="s">
        <v>535</v>
      </c>
      <c r="F15" s="74" t="s">
        <v>534</v>
      </c>
      <c r="G15" s="144">
        <v>144000000</v>
      </c>
      <c r="H15" s="144">
        <v>176000000</v>
      </c>
      <c r="I15" s="144">
        <v>186000000</v>
      </c>
      <c r="J15" s="144">
        <v>196000000</v>
      </c>
      <c r="K15" s="21">
        <f t="shared" si="0"/>
        <v>702000000</v>
      </c>
      <c r="M15" s="179"/>
      <c r="N15" s="182"/>
    </row>
    <row r="16" spans="1:14" ht="48" x14ac:dyDescent="0.25">
      <c r="A16" s="197"/>
      <c r="B16" s="179"/>
      <c r="C16" s="182"/>
      <c r="D16" s="15" t="s">
        <v>292</v>
      </c>
      <c r="E16" s="143" t="s">
        <v>528</v>
      </c>
      <c r="F16" s="74" t="s">
        <v>534</v>
      </c>
      <c r="G16" s="144">
        <v>1</v>
      </c>
      <c r="H16" s="144">
        <v>1</v>
      </c>
      <c r="I16" s="144">
        <v>1</v>
      </c>
      <c r="J16" s="144">
        <v>1</v>
      </c>
      <c r="K16" s="21">
        <f t="shared" si="0"/>
        <v>4</v>
      </c>
      <c r="M16" s="179"/>
      <c r="N16" s="182"/>
    </row>
    <row r="17" spans="1:14" ht="84" x14ac:dyDescent="0.25">
      <c r="A17" s="197"/>
      <c r="B17" s="179"/>
      <c r="C17" s="182"/>
      <c r="D17" s="15" t="s">
        <v>292</v>
      </c>
      <c r="E17" s="143" t="s">
        <v>536</v>
      </c>
      <c r="F17" s="74" t="s">
        <v>534</v>
      </c>
      <c r="G17" s="144">
        <v>15000000</v>
      </c>
      <c r="H17" s="144">
        <v>15000000</v>
      </c>
      <c r="I17" s="144">
        <v>15000000</v>
      </c>
      <c r="J17" s="144">
        <v>15000000</v>
      </c>
      <c r="K17" s="21">
        <f t="shared" si="0"/>
        <v>60000000</v>
      </c>
      <c r="M17" s="179"/>
      <c r="N17" s="182"/>
    </row>
    <row r="18" spans="1:14" ht="48" x14ac:dyDescent="0.25">
      <c r="A18" s="197"/>
      <c r="B18" s="179"/>
      <c r="C18" s="182"/>
      <c r="D18" s="15" t="s">
        <v>292</v>
      </c>
      <c r="E18" s="15" t="s">
        <v>529</v>
      </c>
      <c r="F18" s="74" t="s">
        <v>534</v>
      </c>
      <c r="G18" s="144">
        <v>40000000</v>
      </c>
      <c r="H18" s="144">
        <v>25000000</v>
      </c>
      <c r="I18" s="144">
        <v>15000000</v>
      </c>
      <c r="J18" s="144">
        <v>15000000</v>
      </c>
      <c r="K18" s="21">
        <f t="shared" si="0"/>
        <v>95000000</v>
      </c>
      <c r="M18" s="179"/>
      <c r="N18" s="182"/>
    </row>
    <row r="19" spans="1:14" ht="48" x14ac:dyDescent="0.25">
      <c r="A19" s="197"/>
      <c r="B19" s="179"/>
      <c r="C19" s="182"/>
      <c r="D19" s="15" t="s">
        <v>292</v>
      </c>
      <c r="E19" s="15" t="s">
        <v>531</v>
      </c>
      <c r="F19" s="74" t="s">
        <v>534</v>
      </c>
      <c r="G19" s="144">
        <v>8000000</v>
      </c>
      <c r="H19" s="144">
        <v>10000000</v>
      </c>
      <c r="I19" s="144">
        <v>11000000</v>
      </c>
      <c r="J19" s="144">
        <v>12000000</v>
      </c>
      <c r="K19" s="21">
        <f t="shared" si="0"/>
        <v>41000000</v>
      </c>
      <c r="M19" s="179"/>
      <c r="N19" s="182"/>
    </row>
    <row r="20" spans="1:14" ht="48.75" thickBot="1" x14ac:dyDescent="0.3">
      <c r="A20" s="198"/>
      <c r="B20" s="184"/>
      <c r="C20" s="185"/>
      <c r="D20" s="75" t="s">
        <v>292</v>
      </c>
      <c r="E20" s="146" t="s">
        <v>532</v>
      </c>
      <c r="F20" s="147" t="s">
        <v>534</v>
      </c>
      <c r="G20" s="148">
        <v>1</v>
      </c>
      <c r="H20" s="148">
        <v>1</v>
      </c>
      <c r="I20" s="148">
        <v>1</v>
      </c>
      <c r="J20" s="148">
        <v>1</v>
      </c>
      <c r="K20" s="76">
        <f t="shared" si="0"/>
        <v>4</v>
      </c>
      <c r="M20" s="184"/>
      <c r="N20" s="185"/>
    </row>
    <row r="21" spans="1:14" x14ac:dyDescent="0.25">
      <c r="A21" s="186" t="s">
        <v>13</v>
      </c>
      <c r="B21" s="187"/>
      <c r="C21" s="190">
        <f>SUM(C20:C20)</f>
        <v>0</v>
      </c>
      <c r="D21" s="192" t="s">
        <v>10</v>
      </c>
      <c r="E21" s="192"/>
      <c r="F21" s="193"/>
      <c r="G21" s="56">
        <f>SUM(G6:G20)</f>
        <v>1115000000</v>
      </c>
      <c r="H21" s="56">
        <f>SUM(H6:H20)</f>
        <v>1055000000</v>
      </c>
      <c r="I21" s="56">
        <f>SUM(I6:I20)</f>
        <v>1221000000</v>
      </c>
      <c r="J21" s="56">
        <f>SUM(J6:J20)</f>
        <v>1199000000</v>
      </c>
      <c r="K21" s="57">
        <f t="shared" ref="K21" si="1">SUM(G21:J21)</f>
        <v>4590000000</v>
      </c>
    </row>
    <row r="22" spans="1:14" ht="15.75" thickBot="1" x14ac:dyDescent="0.3">
      <c r="A22" s="188"/>
      <c r="B22" s="189"/>
      <c r="C22" s="191"/>
      <c r="D22" s="194" t="s">
        <v>9</v>
      </c>
      <c r="E22" s="194"/>
      <c r="F22" s="194"/>
      <c r="G22" s="194"/>
      <c r="H22" s="194"/>
      <c r="I22" s="194"/>
      <c r="J22" s="195"/>
      <c r="K22" s="58">
        <f>SUM(K6:K20)</f>
        <v>4590000000</v>
      </c>
    </row>
    <row r="24" spans="1:14" x14ac:dyDescent="0.25">
      <c r="G24" s="103"/>
      <c r="H24" s="103"/>
      <c r="I24" s="103"/>
      <c r="J24" s="103"/>
    </row>
  </sheetData>
  <autoFilter ref="A5:N22">
    <filterColumn colId="12" showButton="0"/>
  </autoFilter>
  <sortState ref="A6:K20">
    <sortCondition ref="B6:B20"/>
    <sortCondition ref="D6:D20"/>
  </sortState>
  <mergeCells count="18">
    <mergeCell ref="A1:K1"/>
    <mergeCell ref="A2:K2"/>
    <mergeCell ref="A3:K3"/>
    <mergeCell ref="A4:K4"/>
    <mergeCell ref="M5:N5"/>
    <mergeCell ref="M6:M12"/>
    <mergeCell ref="N6:N12"/>
    <mergeCell ref="M13:M20"/>
    <mergeCell ref="N13:N20"/>
    <mergeCell ref="A21:B22"/>
    <mergeCell ref="C21:C22"/>
    <mergeCell ref="D21:F21"/>
    <mergeCell ref="D22:J22"/>
    <mergeCell ref="B6:B12"/>
    <mergeCell ref="C6:C12"/>
    <mergeCell ref="B13:B20"/>
    <mergeCell ref="C13:C20"/>
    <mergeCell ref="A6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topLeftCell="A16" zoomScale="60" zoomScaleNormal="60" workbookViewId="0">
      <selection activeCell="A27" sqref="A27:XFD29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17.85546875" style="11" customWidth="1"/>
    <col min="14" max="14" width="16.425781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394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51" t="s">
        <v>11</v>
      </c>
      <c r="B5" s="51" t="s">
        <v>12</v>
      </c>
      <c r="C5" s="51" t="s">
        <v>313</v>
      </c>
      <c r="D5" s="52" t="s">
        <v>1</v>
      </c>
      <c r="E5" s="53" t="s">
        <v>2</v>
      </c>
      <c r="F5" s="53" t="s">
        <v>4</v>
      </c>
      <c r="G5" s="54" t="s">
        <v>3</v>
      </c>
      <c r="H5" s="54" t="s">
        <v>5</v>
      </c>
      <c r="I5" s="54" t="s">
        <v>6</v>
      </c>
      <c r="J5" s="54" t="s">
        <v>7</v>
      </c>
      <c r="K5" s="55" t="s">
        <v>8</v>
      </c>
      <c r="M5" s="205" t="s">
        <v>331</v>
      </c>
      <c r="N5" s="205"/>
    </row>
    <row r="6" spans="1:14" ht="28.5" customHeight="1" x14ac:dyDescent="0.25">
      <c r="A6" s="212" t="s">
        <v>217</v>
      </c>
      <c r="B6" s="208" t="s">
        <v>66</v>
      </c>
      <c r="C6" s="209">
        <v>0</v>
      </c>
      <c r="D6" s="71" t="s">
        <v>304</v>
      </c>
      <c r="E6" s="149" t="s">
        <v>381</v>
      </c>
      <c r="F6" s="72"/>
      <c r="G6" s="78">
        <v>1</v>
      </c>
      <c r="H6" s="78">
        <v>0</v>
      </c>
      <c r="I6" s="78">
        <v>0</v>
      </c>
      <c r="J6" s="78">
        <v>0</v>
      </c>
      <c r="K6" s="73">
        <f t="shared" ref="K6:K23" si="0">SUM(G6:J6)</f>
        <v>1</v>
      </c>
      <c r="M6" s="206" t="s">
        <v>66</v>
      </c>
      <c r="N6" s="207">
        <v>146611650</v>
      </c>
    </row>
    <row r="7" spans="1:14" ht="84" x14ac:dyDescent="0.25">
      <c r="A7" s="213"/>
      <c r="B7" s="206"/>
      <c r="C7" s="207"/>
      <c r="D7" s="15" t="s">
        <v>304</v>
      </c>
      <c r="E7" s="143" t="s">
        <v>382</v>
      </c>
      <c r="F7" s="74"/>
      <c r="G7" s="77">
        <v>121079172</v>
      </c>
      <c r="H7" s="77">
        <v>23281946</v>
      </c>
      <c r="I7" s="77">
        <v>54386814</v>
      </c>
      <c r="J7" s="77">
        <v>13390353</v>
      </c>
      <c r="K7" s="21">
        <f t="shared" si="0"/>
        <v>212138285</v>
      </c>
      <c r="M7" s="206"/>
      <c r="N7" s="207"/>
    </row>
    <row r="8" spans="1:14" ht="84" x14ac:dyDescent="0.25">
      <c r="A8" s="213"/>
      <c r="B8" s="206"/>
      <c r="C8" s="207"/>
      <c r="D8" s="15" t="s">
        <v>304</v>
      </c>
      <c r="E8" s="143" t="s">
        <v>383</v>
      </c>
      <c r="F8" s="74"/>
      <c r="G8" s="77">
        <v>6770000</v>
      </c>
      <c r="H8" s="77">
        <v>0</v>
      </c>
      <c r="I8" s="77">
        <v>25000000</v>
      </c>
      <c r="J8" s="77">
        <v>18000000</v>
      </c>
      <c r="K8" s="21">
        <f t="shared" si="0"/>
        <v>49770000</v>
      </c>
      <c r="M8" s="206"/>
      <c r="N8" s="207"/>
    </row>
    <row r="9" spans="1:14" ht="84" x14ac:dyDescent="0.25">
      <c r="A9" s="213"/>
      <c r="B9" s="206"/>
      <c r="C9" s="207"/>
      <c r="D9" s="15" t="s">
        <v>304</v>
      </c>
      <c r="E9" s="143" t="s">
        <v>384</v>
      </c>
      <c r="F9" s="74" t="s">
        <v>380</v>
      </c>
      <c r="G9" s="77">
        <v>20000000</v>
      </c>
      <c r="H9" s="77">
        <v>0</v>
      </c>
      <c r="I9" s="77">
        <v>45000000</v>
      </c>
      <c r="J9" s="77">
        <v>65000000</v>
      </c>
      <c r="K9" s="21">
        <f t="shared" si="0"/>
        <v>130000000</v>
      </c>
      <c r="M9" s="206"/>
      <c r="N9" s="207"/>
    </row>
    <row r="10" spans="1:14" ht="84" x14ac:dyDescent="0.25">
      <c r="A10" s="213"/>
      <c r="B10" s="206"/>
      <c r="C10" s="207"/>
      <c r="D10" s="15" t="s">
        <v>304</v>
      </c>
      <c r="E10" s="143" t="s">
        <v>385</v>
      </c>
      <c r="F10" s="74" t="s">
        <v>380</v>
      </c>
      <c r="G10" s="77">
        <v>1</v>
      </c>
      <c r="H10" s="77">
        <v>20000000</v>
      </c>
      <c r="I10" s="77">
        <v>20000000</v>
      </c>
      <c r="J10" s="77">
        <v>23000000</v>
      </c>
      <c r="K10" s="21">
        <f t="shared" si="0"/>
        <v>63000001</v>
      </c>
      <c r="M10" s="206"/>
      <c r="N10" s="207"/>
    </row>
    <row r="11" spans="1:14" ht="96" x14ac:dyDescent="0.25">
      <c r="A11" s="213"/>
      <c r="B11" s="206"/>
      <c r="C11" s="207"/>
      <c r="D11" s="15" t="s">
        <v>304</v>
      </c>
      <c r="E11" s="143" t="s">
        <v>386</v>
      </c>
      <c r="F11" s="74" t="s">
        <v>380</v>
      </c>
      <c r="G11" s="77">
        <v>10000000</v>
      </c>
      <c r="H11" s="77">
        <v>12000000</v>
      </c>
      <c r="I11" s="77">
        <v>13000000</v>
      </c>
      <c r="J11" s="77">
        <v>13000000</v>
      </c>
      <c r="K11" s="21">
        <f t="shared" si="0"/>
        <v>48000000</v>
      </c>
      <c r="M11" s="206"/>
      <c r="N11" s="207"/>
    </row>
    <row r="12" spans="1:14" ht="36" x14ac:dyDescent="0.25">
      <c r="A12" s="213"/>
      <c r="B12" s="206"/>
      <c r="C12" s="207"/>
      <c r="D12" s="15" t="s">
        <v>304</v>
      </c>
      <c r="E12" s="143" t="s">
        <v>387</v>
      </c>
      <c r="F12" s="74" t="s">
        <v>380</v>
      </c>
      <c r="G12" s="77">
        <v>1</v>
      </c>
      <c r="H12" s="77">
        <v>0</v>
      </c>
      <c r="I12" s="77">
        <v>12000000</v>
      </c>
      <c r="J12" s="77">
        <v>17000000</v>
      </c>
      <c r="K12" s="21">
        <f t="shared" si="0"/>
        <v>29000001</v>
      </c>
      <c r="M12" s="206"/>
      <c r="N12" s="207"/>
    </row>
    <row r="13" spans="1:14" ht="60" x14ac:dyDescent="0.25">
      <c r="A13" s="213"/>
      <c r="B13" s="206"/>
      <c r="C13" s="207"/>
      <c r="D13" s="15" t="s">
        <v>293</v>
      </c>
      <c r="E13" s="143" t="s">
        <v>388</v>
      </c>
      <c r="F13" s="74" t="s">
        <v>380</v>
      </c>
      <c r="G13" s="77">
        <v>1</v>
      </c>
      <c r="H13" s="77">
        <v>0</v>
      </c>
      <c r="I13" s="77">
        <v>0</v>
      </c>
      <c r="J13" s="77">
        <v>0</v>
      </c>
      <c r="K13" s="21">
        <f t="shared" si="0"/>
        <v>1</v>
      </c>
      <c r="M13" s="206"/>
      <c r="N13" s="207"/>
    </row>
    <row r="14" spans="1:14" ht="72" x14ac:dyDescent="0.25">
      <c r="A14" s="213"/>
      <c r="B14" s="206"/>
      <c r="C14" s="207"/>
      <c r="D14" s="15" t="s">
        <v>293</v>
      </c>
      <c r="E14" s="143" t="s">
        <v>389</v>
      </c>
      <c r="F14" s="74" t="s">
        <v>380</v>
      </c>
      <c r="G14" s="77">
        <v>29920822</v>
      </c>
      <c r="H14" s="77">
        <v>25718054</v>
      </c>
      <c r="I14" s="77">
        <v>25613186</v>
      </c>
      <c r="J14" s="77">
        <v>25609647</v>
      </c>
      <c r="K14" s="21">
        <f t="shared" si="0"/>
        <v>106861709</v>
      </c>
      <c r="M14" s="206"/>
      <c r="N14" s="207"/>
    </row>
    <row r="15" spans="1:14" ht="60" x14ac:dyDescent="0.25">
      <c r="A15" s="213"/>
      <c r="B15" s="206"/>
      <c r="C15" s="207"/>
      <c r="D15" s="15" t="s">
        <v>293</v>
      </c>
      <c r="E15" s="143" t="s">
        <v>390</v>
      </c>
      <c r="F15" s="74" t="s">
        <v>380</v>
      </c>
      <c r="G15" s="77">
        <v>20000000</v>
      </c>
      <c r="H15" s="77">
        <v>15000000</v>
      </c>
      <c r="I15" s="77">
        <v>16000000</v>
      </c>
      <c r="J15" s="77">
        <v>16000000</v>
      </c>
      <c r="K15" s="21">
        <f t="shared" si="0"/>
        <v>67000000</v>
      </c>
      <c r="M15" s="206"/>
      <c r="N15" s="207"/>
    </row>
    <row r="16" spans="1:14" ht="72" x14ac:dyDescent="0.25">
      <c r="A16" s="213"/>
      <c r="B16" s="206"/>
      <c r="C16" s="207"/>
      <c r="D16" s="15" t="s">
        <v>293</v>
      </c>
      <c r="E16" s="143" t="s">
        <v>391</v>
      </c>
      <c r="F16" s="74" t="s">
        <v>380</v>
      </c>
      <c r="G16" s="77">
        <v>20000000</v>
      </c>
      <c r="H16" s="77">
        <v>18000000</v>
      </c>
      <c r="I16" s="77">
        <v>19000000</v>
      </c>
      <c r="J16" s="77">
        <v>20000000</v>
      </c>
      <c r="K16" s="21">
        <f t="shared" si="0"/>
        <v>77000000</v>
      </c>
      <c r="M16" s="206"/>
      <c r="N16" s="207"/>
    </row>
    <row r="17" spans="1:14" ht="60" x14ac:dyDescent="0.25">
      <c r="A17" s="213"/>
      <c r="B17" s="206"/>
      <c r="C17" s="207"/>
      <c r="D17" s="15" t="s">
        <v>293</v>
      </c>
      <c r="E17" s="143" t="s">
        <v>392</v>
      </c>
      <c r="F17" s="74" t="s">
        <v>380</v>
      </c>
      <c r="G17" s="77">
        <v>1</v>
      </c>
      <c r="H17" s="77">
        <v>7000000</v>
      </c>
      <c r="I17" s="77">
        <v>9000000</v>
      </c>
      <c r="J17" s="77">
        <v>9000000</v>
      </c>
      <c r="K17" s="21">
        <f t="shared" si="0"/>
        <v>25000001</v>
      </c>
      <c r="M17" s="206"/>
      <c r="N17" s="207"/>
    </row>
    <row r="18" spans="1:14" ht="84" x14ac:dyDescent="0.25">
      <c r="A18" s="213"/>
      <c r="B18" s="206"/>
      <c r="C18" s="207"/>
      <c r="D18" s="15" t="s">
        <v>293</v>
      </c>
      <c r="E18" s="143" t="s">
        <v>393</v>
      </c>
      <c r="F18" s="74" t="s">
        <v>380</v>
      </c>
      <c r="G18" s="77">
        <v>10000000</v>
      </c>
      <c r="H18" s="77">
        <v>10000000</v>
      </c>
      <c r="I18" s="77">
        <v>9000000</v>
      </c>
      <c r="J18" s="77">
        <v>10000000</v>
      </c>
      <c r="K18" s="21">
        <f t="shared" si="0"/>
        <v>39000000</v>
      </c>
      <c r="M18" s="206"/>
      <c r="N18" s="207"/>
    </row>
    <row r="19" spans="1:14" ht="24" x14ac:dyDescent="0.25">
      <c r="A19" s="213"/>
      <c r="B19" s="206"/>
      <c r="C19" s="207"/>
      <c r="D19" s="15" t="s">
        <v>293</v>
      </c>
      <c r="E19" s="143" t="s">
        <v>387</v>
      </c>
      <c r="F19" s="74" t="s">
        <v>380</v>
      </c>
      <c r="G19" s="77">
        <v>1</v>
      </c>
      <c r="H19" s="77">
        <v>7000000</v>
      </c>
      <c r="I19" s="77">
        <v>7000000</v>
      </c>
      <c r="J19" s="77">
        <v>8000000</v>
      </c>
      <c r="K19" s="21">
        <f t="shared" si="0"/>
        <v>22000001</v>
      </c>
      <c r="M19" s="206"/>
      <c r="N19" s="207"/>
    </row>
    <row r="20" spans="1:14" ht="35.25" customHeight="1" x14ac:dyDescent="0.25">
      <c r="A20" s="213"/>
      <c r="B20" s="150" t="s">
        <v>67</v>
      </c>
      <c r="C20" s="151">
        <v>0</v>
      </c>
      <c r="D20" s="15" t="s">
        <v>304</v>
      </c>
      <c r="E20" s="143" t="s">
        <v>383</v>
      </c>
      <c r="F20" s="74" t="s">
        <v>380</v>
      </c>
      <c r="G20" s="77">
        <v>13230000</v>
      </c>
      <c r="H20" s="77">
        <v>0</v>
      </c>
      <c r="I20" s="77">
        <v>0</v>
      </c>
      <c r="J20" s="77">
        <v>0</v>
      </c>
      <c r="K20" s="21">
        <f t="shared" si="0"/>
        <v>13230000</v>
      </c>
      <c r="M20" s="150" t="s">
        <v>67</v>
      </c>
      <c r="N20" s="151">
        <v>13230000</v>
      </c>
    </row>
    <row r="21" spans="1:14" ht="35.25" customHeight="1" x14ac:dyDescent="0.25">
      <c r="A21" s="213"/>
      <c r="B21" s="206" t="s">
        <v>68</v>
      </c>
      <c r="C21" s="207">
        <v>0</v>
      </c>
      <c r="D21" s="15" t="s">
        <v>304</v>
      </c>
      <c r="E21" s="143" t="s">
        <v>383</v>
      </c>
      <c r="F21" s="74" t="s">
        <v>380</v>
      </c>
      <c r="G21" s="77">
        <v>0</v>
      </c>
      <c r="H21" s="77">
        <v>40000000</v>
      </c>
      <c r="I21" s="77">
        <v>20000000</v>
      </c>
      <c r="J21" s="77">
        <v>32000000</v>
      </c>
      <c r="K21" s="21">
        <f t="shared" si="0"/>
        <v>92000000</v>
      </c>
      <c r="M21" s="206" t="s">
        <v>68</v>
      </c>
      <c r="N21" s="207">
        <v>303388350</v>
      </c>
    </row>
    <row r="22" spans="1:14" ht="35.25" customHeight="1" x14ac:dyDescent="0.25">
      <c r="A22" s="213"/>
      <c r="B22" s="206"/>
      <c r="C22" s="207"/>
      <c r="D22" s="15" t="s">
        <v>304</v>
      </c>
      <c r="E22" s="143" t="s">
        <v>384</v>
      </c>
      <c r="F22" s="74" t="s">
        <v>380</v>
      </c>
      <c r="G22" s="77">
        <v>0</v>
      </c>
      <c r="H22" s="77">
        <v>50000000</v>
      </c>
      <c r="I22" s="77">
        <v>0</v>
      </c>
      <c r="J22" s="77">
        <v>0</v>
      </c>
      <c r="K22" s="21">
        <f t="shared" si="0"/>
        <v>50000000</v>
      </c>
      <c r="M22" s="206"/>
      <c r="N22" s="207"/>
    </row>
    <row r="23" spans="1:14" ht="35.25" customHeight="1" thickBot="1" x14ac:dyDescent="0.3">
      <c r="A23" s="214"/>
      <c r="B23" s="210"/>
      <c r="C23" s="211"/>
      <c r="D23" s="75" t="s">
        <v>304</v>
      </c>
      <c r="E23" s="146" t="s">
        <v>387</v>
      </c>
      <c r="F23" s="74" t="s">
        <v>380</v>
      </c>
      <c r="G23" s="79">
        <v>0</v>
      </c>
      <c r="H23" s="79">
        <v>10000000</v>
      </c>
      <c r="I23" s="79">
        <v>0</v>
      </c>
      <c r="J23" s="79">
        <v>0</v>
      </c>
      <c r="K23" s="76">
        <f t="shared" si="0"/>
        <v>10000000</v>
      </c>
      <c r="M23" s="206"/>
      <c r="N23" s="207"/>
    </row>
    <row r="24" spans="1:14" ht="24" x14ac:dyDescent="0.25">
      <c r="A24" s="186" t="s">
        <v>13</v>
      </c>
      <c r="B24" s="187"/>
      <c r="C24" s="190">
        <f>SUM(C18:C23)</f>
        <v>0</v>
      </c>
      <c r="D24" s="192" t="s">
        <v>10</v>
      </c>
      <c r="E24" s="192"/>
      <c r="F24" s="193"/>
      <c r="G24" s="56">
        <f>SUM(G6:G23)</f>
        <v>251000000</v>
      </c>
      <c r="H24" s="56">
        <f>SUM(H6:H23)</f>
        <v>238000000</v>
      </c>
      <c r="I24" s="56">
        <f>SUM(I6:I23)</f>
        <v>275000000</v>
      </c>
      <c r="J24" s="56">
        <f>SUM(J6:J23)</f>
        <v>270000000</v>
      </c>
      <c r="K24" s="57">
        <f t="shared" ref="K24" si="1">SUM(G24:J24)</f>
        <v>1034000000</v>
      </c>
      <c r="M24" s="135" t="s">
        <v>69</v>
      </c>
      <c r="N24" s="136">
        <v>80000000</v>
      </c>
    </row>
    <row r="25" spans="1:14" ht="15.75" thickBot="1" x14ac:dyDescent="0.3">
      <c r="A25" s="188"/>
      <c r="B25" s="189"/>
      <c r="C25" s="191"/>
      <c r="D25" s="194" t="s">
        <v>9</v>
      </c>
      <c r="E25" s="194"/>
      <c r="F25" s="194"/>
      <c r="G25" s="194"/>
      <c r="H25" s="194"/>
      <c r="I25" s="194"/>
      <c r="J25" s="195"/>
      <c r="K25" s="58">
        <f>SUM(K6:K23)</f>
        <v>1034000000</v>
      </c>
    </row>
    <row r="28" spans="1:14" x14ac:dyDescent="0.25">
      <c r="G28" s="103"/>
      <c r="H28" s="103"/>
      <c r="I28" s="103"/>
      <c r="J28" s="103"/>
    </row>
    <row r="30" spans="1:14" x14ac:dyDescent="0.25">
      <c r="G30" s="103"/>
      <c r="H30" s="103"/>
      <c r="I30" s="103"/>
      <c r="J30" s="103"/>
    </row>
  </sheetData>
  <autoFilter ref="A5:N25">
    <filterColumn colId="12" showButton="0"/>
  </autoFilter>
  <sortState ref="A6:K23">
    <sortCondition ref="B6:B23"/>
    <sortCondition ref="D6:D23"/>
  </sortState>
  <mergeCells count="18">
    <mergeCell ref="A1:K1"/>
    <mergeCell ref="A2:K2"/>
    <mergeCell ref="A3:K3"/>
    <mergeCell ref="A4:K4"/>
    <mergeCell ref="M5:N5"/>
    <mergeCell ref="A24:B25"/>
    <mergeCell ref="C24:C25"/>
    <mergeCell ref="D24:F24"/>
    <mergeCell ref="D25:J25"/>
    <mergeCell ref="B21:B23"/>
    <mergeCell ref="C21:C23"/>
    <mergeCell ref="A6:A23"/>
    <mergeCell ref="M6:M19"/>
    <mergeCell ref="N6:N19"/>
    <mergeCell ref="M21:M23"/>
    <mergeCell ref="N21:N23"/>
    <mergeCell ref="B6:B19"/>
    <mergeCell ref="C6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"/>
  <sheetViews>
    <sheetView topLeftCell="A10" zoomScale="80" zoomScaleNormal="80" workbookViewId="0">
      <selection activeCell="A21" sqref="A21:XFD24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18.7109375" style="11" customWidth="1"/>
    <col min="14" max="14" width="15.1406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364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51" t="s">
        <v>11</v>
      </c>
      <c r="B5" s="152" t="s">
        <v>12</v>
      </c>
      <c r="C5" s="152" t="s">
        <v>313</v>
      </c>
      <c r="D5" s="153" t="s">
        <v>1</v>
      </c>
      <c r="E5" s="153" t="s">
        <v>2</v>
      </c>
      <c r="F5" s="153" t="s">
        <v>4</v>
      </c>
      <c r="G5" s="152" t="s">
        <v>3</v>
      </c>
      <c r="H5" s="152" t="s">
        <v>5</v>
      </c>
      <c r="I5" s="152" t="s">
        <v>6</v>
      </c>
      <c r="J5" s="152" t="s">
        <v>7</v>
      </c>
      <c r="K5" s="152" t="s">
        <v>8</v>
      </c>
      <c r="M5" s="227" t="s">
        <v>331</v>
      </c>
      <c r="N5" s="227"/>
    </row>
    <row r="6" spans="1:14" ht="36" x14ac:dyDescent="0.25">
      <c r="A6" s="224" t="s">
        <v>218</v>
      </c>
      <c r="B6" s="220" t="s">
        <v>71</v>
      </c>
      <c r="C6" s="138">
        <v>0</v>
      </c>
      <c r="D6" s="30" t="s">
        <v>294</v>
      </c>
      <c r="E6" s="32" t="s">
        <v>362</v>
      </c>
      <c r="F6" s="30" t="s">
        <v>326</v>
      </c>
      <c r="G6" s="33">
        <v>1</v>
      </c>
      <c r="H6" s="33">
        <v>0</v>
      </c>
      <c r="I6" s="33">
        <v>0</v>
      </c>
      <c r="J6" s="33">
        <v>0</v>
      </c>
      <c r="K6" s="33">
        <v>1</v>
      </c>
      <c r="M6" s="228" t="s">
        <v>71</v>
      </c>
      <c r="N6" s="229">
        <v>2373170895</v>
      </c>
    </row>
    <row r="7" spans="1:14" ht="36" x14ac:dyDescent="0.25">
      <c r="A7" s="225"/>
      <c r="B7" s="221"/>
      <c r="C7" s="9">
        <v>0</v>
      </c>
      <c r="D7" s="31" t="s">
        <v>294</v>
      </c>
      <c r="E7" s="34" t="s">
        <v>359</v>
      </c>
      <c r="F7" s="31" t="s">
        <v>326</v>
      </c>
      <c r="G7" s="33">
        <f>200000000+1321559230</f>
        <v>1521559230</v>
      </c>
      <c r="H7" s="33">
        <f>1400000000-579097766</f>
        <v>820902234</v>
      </c>
      <c r="I7" s="33">
        <f>1450000000-289304583</f>
        <v>1160695417</v>
      </c>
      <c r="J7" s="33">
        <f>1500000000-453170839+13958</f>
        <v>1046843119</v>
      </c>
      <c r="K7" s="33">
        <v>4550000000</v>
      </c>
      <c r="M7" s="228"/>
      <c r="N7" s="229"/>
    </row>
    <row r="8" spans="1:14" ht="60" x14ac:dyDescent="0.25">
      <c r="A8" s="225"/>
      <c r="B8" s="221"/>
      <c r="C8" s="9">
        <v>0</v>
      </c>
      <c r="D8" s="31" t="s">
        <v>305</v>
      </c>
      <c r="E8" s="34" t="s">
        <v>360</v>
      </c>
      <c r="F8" s="31" t="s">
        <v>326</v>
      </c>
      <c r="G8" s="33">
        <v>0</v>
      </c>
      <c r="H8" s="33">
        <v>689041830</v>
      </c>
      <c r="I8" s="33">
        <v>723493922</v>
      </c>
      <c r="J8" s="33">
        <v>759669933</v>
      </c>
      <c r="K8" s="33">
        <v>2172205685</v>
      </c>
      <c r="M8" s="228"/>
      <c r="N8" s="229"/>
    </row>
    <row r="9" spans="1:14" ht="36" x14ac:dyDescent="0.25">
      <c r="A9" s="225"/>
      <c r="B9" s="222"/>
      <c r="C9" s="9">
        <v>0</v>
      </c>
      <c r="D9" s="31" t="s">
        <v>305</v>
      </c>
      <c r="E9" s="34" t="s">
        <v>361</v>
      </c>
      <c r="F9" s="31" t="s">
        <v>326</v>
      </c>
      <c r="G9" s="33">
        <v>0</v>
      </c>
      <c r="H9" s="33">
        <v>50000000</v>
      </c>
      <c r="I9" s="33">
        <v>60000000</v>
      </c>
      <c r="J9" s="33">
        <v>65000000</v>
      </c>
      <c r="K9" s="33">
        <v>175000000</v>
      </c>
      <c r="M9" s="228"/>
      <c r="N9" s="229"/>
    </row>
    <row r="10" spans="1:14" ht="60" x14ac:dyDescent="0.25">
      <c r="A10" s="225"/>
      <c r="B10" s="223" t="s">
        <v>72</v>
      </c>
      <c r="C10" s="9">
        <v>0</v>
      </c>
      <c r="D10" s="31" t="s">
        <v>305</v>
      </c>
      <c r="E10" s="34" t="s">
        <v>360</v>
      </c>
      <c r="F10" s="31" t="s">
        <v>326</v>
      </c>
      <c r="G10" s="33">
        <v>224391488</v>
      </c>
      <c r="H10" s="33">
        <v>46794027</v>
      </c>
      <c r="I10" s="33">
        <v>48078728</v>
      </c>
      <c r="J10" s="33">
        <v>53982664</v>
      </c>
      <c r="K10" s="33">
        <v>373246907</v>
      </c>
      <c r="M10" s="228" t="s">
        <v>72</v>
      </c>
      <c r="N10" s="229">
        <v>286880357</v>
      </c>
    </row>
    <row r="11" spans="1:14" ht="65.25" customHeight="1" x14ac:dyDescent="0.25">
      <c r="A11" s="225"/>
      <c r="B11" s="221"/>
      <c r="C11" s="9">
        <v>0</v>
      </c>
      <c r="D11" s="31" t="s">
        <v>306</v>
      </c>
      <c r="E11" s="34" t="s">
        <v>361</v>
      </c>
      <c r="F11" s="31" t="s">
        <v>326</v>
      </c>
      <c r="G11" s="33">
        <v>166934774</v>
      </c>
      <c r="H11" s="33">
        <v>173612165</v>
      </c>
      <c r="I11" s="33">
        <v>182292773</v>
      </c>
      <c r="J11" s="33">
        <v>191407124</v>
      </c>
      <c r="K11" s="33">
        <v>714246836</v>
      </c>
      <c r="M11" s="228"/>
      <c r="N11" s="229"/>
    </row>
    <row r="12" spans="1:14" ht="44.25" customHeight="1" x14ac:dyDescent="0.25">
      <c r="A12" s="225"/>
      <c r="B12" s="221"/>
      <c r="C12" s="9">
        <v>0</v>
      </c>
      <c r="D12" s="31" t="s">
        <v>307</v>
      </c>
      <c r="E12" s="34" t="s">
        <v>365</v>
      </c>
      <c r="F12" s="31" t="s">
        <v>326</v>
      </c>
      <c r="G12" s="33">
        <v>0</v>
      </c>
      <c r="H12" s="33">
        <v>74231497</v>
      </c>
      <c r="I12" s="33">
        <v>82731497</v>
      </c>
      <c r="J12" s="33">
        <v>91231496.999999985</v>
      </c>
      <c r="K12" s="33">
        <v>248194491</v>
      </c>
      <c r="M12" s="228"/>
      <c r="N12" s="229"/>
    </row>
    <row r="13" spans="1:14" ht="84" x14ac:dyDescent="0.25">
      <c r="A13" s="225"/>
      <c r="B13" s="222"/>
      <c r="C13" s="9">
        <v>0</v>
      </c>
      <c r="D13" s="31" t="s">
        <v>307</v>
      </c>
      <c r="E13" s="8" t="s">
        <v>363</v>
      </c>
      <c r="F13" s="31" t="s">
        <v>326</v>
      </c>
      <c r="G13" s="33">
        <v>166745059</v>
      </c>
      <c r="H13" s="33">
        <v>260418247</v>
      </c>
      <c r="I13" s="33">
        <v>190707663</v>
      </c>
      <c r="J13" s="33">
        <v>195879621</v>
      </c>
      <c r="K13" s="33">
        <v>813750590</v>
      </c>
      <c r="M13" s="228"/>
      <c r="N13" s="229"/>
    </row>
    <row r="14" spans="1:14" ht="60" x14ac:dyDescent="0.25">
      <c r="A14" s="225"/>
      <c r="B14" s="8" t="s">
        <v>73</v>
      </c>
      <c r="C14" s="9">
        <v>0</v>
      </c>
      <c r="D14" s="31" t="s">
        <v>305</v>
      </c>
      <c r="E14" s="34" t="s">
        <v>360</v>
      </c>
      <c r="F14" s="31" t="s">
        <v>326</v>
      </c>
      <c r="G14" s="33">
        <v>72712347</v>
      </c>
      <c r="H14" s="33">
        <v>0</v>
      </c>
      <c r="I14" s="33">
        <v>0</v>
      </c>
      <c r="J14" s="33">
        <v>0</v>
      </c>
      <c r="K14" s="33">
        <v>72712347</v>
      </c>
      <c r="M14" s="8" t="s">
        <v>73</v>
      </c>
      <c r="N14" s="35">
        <v>72712347</v>
      </c>
    </row>
    <row r="15" spans="1:14" ht="84" x14ac:dyDescent="0.25">
      <c r="A15" s="225"/>
      <c r="B15" s="8" t="s">
        <v>74</v>
      </c>
      <c r="C15" s="9">
        <v>0</v>
      </c>
      <c r="D15" s="31" t="s">
        <v>307</v>
      </c>
      <c r="E15" s="8" t="s">
        <v>363</v>
      </c>
      <c r="F15" s="31" t="s">
        <v>326</v>
      </c>
      <c r="G15" s="33">
        <v>12687179</v>
      </c>
      <c r="H15" s="33">
        <v>0</v>
      </c>
      <c r="I15" s="33">
        <v>0</v>
      </c>
      <c r="J15" s="33">
        <v>0</v>
      </c>
      <c r="K15" s="33">
        <v>12687179</v>
      </c>
      <c r="M15" s="8" t="s">
        <v>74</v>
      </c>
      <c r="N15" s="35">
        <v>12687179.35</v>
      </c>
    </row>
    <row r="16" spans="1:14" ht="44.25" customHeight="1" x14ac:dyDescent="0.25">
      <c r="A16" s="225"/>
      <c r="B16" s="223" t="s">
        <v>75</v>
      </c>
      <c r="C16" s="9">
        <v>45600000</v>
      </c>
      <c r="D16" s="31" t="s">
        <v>307</v>
      </c>
      <c r="E16" s="34" t="s">
        <v>365</v>
      </c>
      <c r="F16" s="31" t="s">
        <v>326</v>
      </c>
      <c r="G16" s="33">
        <v>65600000</v>
      </c>
      <c r="H16" s="33">
        <v>0</v>
      </c>
      <c r="I16" s="33">
        <v>0</v>
      </c>
      <c r="J16" s="33">
        <v>0</v>
      </c>
      <c r="K16" s="33">
        <v>65600000</v>
      </c>
      <c r="M16" s="228" t="s">
        <v>75</v>
      </c>
      <c r="N16" s="229">
        <v>70969922</v>
      </c>
    </row>
    <row r="17" spans="1:14" ht="44.25" customHeight="1" x14ac:dyDescent="0.25">
      <c r="A17" s="226"/>
      <c r="B17" s="222"/>
      <c r="C17" s="9">
        <v>0</v>
      </c>
      <c r="D17" s="31" t="s">
        <v>307</v>
      </c>
      <c r="E17" s="8" t="s">
        <v>363</v>
      </c>
      <c r="F17" s="31" t="s">
        <v>326</v>
      </c>
      <c r="G17" s="33">
        <v>5369922</v>
      </c>
      <c r="H17" s="33">
        <v>0</v>
      </c>
      <c r="I17" s="33">
        <v>0</v>
      </c>
      <c r="J17" s="33">
        <v>0</v>
      </c>
      <c r="K17" s="33">
        <v>5369922</v>
      </c>
      <c r="M17" s="228"/>
      <c r="N17" s="229"/>
    </row>
    <row r="18" spans="1:14" x14ac:dyDescent="0.25">
      <c r="A18" s="215" t="s">
        <v>13</v>
      </c>
      <c r="B18" s="216"/>
      <c r="C18" s="217">
        <f>SUM(C7:C17)</f>
        <v>45600000</v>
      </c>
      <c r="D18" s="218" t="s">
        <v>10</v>
      </c>
      <c r="E18" s="218"/>
      <c r="F18" s="219"/>
      <c r="G18" s="154">
        <f>SUM(G6:G17)</f>
        <v>2236000000</v>
      </c>
      <c r="H18" s="154">
        <f t="shared" ref="H18:J18" si="0">SUM(H6:H17)</f>
        <v>2115000000</v>
      </c>
      <c r="I18" s="154">
        <f t="shared" si="0"/>
        <v>2448000000</v>
      </c>
      <c r="J18" s="154">
        <f t="shared" si="0"/>
        <v>2404013958</v>
      </c>
      <c r="K18" s="155">
        <f t="shared" ref="K18" si="1">SUM(G18:J18)</f>
        <v>9203013958</v>
      </c>
    </row>
    <row r="19" spans="1:14" ht="15.75" thickBot="1" x14ac:dyDescent="0.3">
      <c r="A19" s="188"/>
      <c r="B19" s="189"/>
      <c r="C19" s="191"/>
      <c r="D19" s="194" t="s">
        <v>9</v>
      </c>
      <c r="E19" s="194"/>
      <c r="F19" s="194"/>
      <c r="G19" s="194"/>
      <c r="H19" s="194"/>
      <c r="I19" s="194"/>
      <c r="J19" s="195"/>
      <c r="K19" s="58">
        <f>SUM(K6:K17)</f>
        <v>9203013958</v>
      </c>
    </row>
    <row r="21" spans="1:14" x14ac:dyDescent="0.25">
      <c r="G21" s="103"/>
      <c r="H21" s="103"/>
      <c r="I21" s="103"/>
      <c r="J21" s="103"/>
    </row>
  </sheetData>
  <mergeCells count="19">
    <mergeCell ref="M5:N5"/>
    <mergeCell ref="M6:M9"/>
    <mergeCell ref="M10:M13"/>
    <mergeCell ref="M16:M17"/>
    <mergeCell ref="N6:N9"/>
    <mergeCell ref="N10:N13"/>
    <mergeCell ref="N16:N17"/>
    <mergeCell ref="A1:K1"/>
    <mergeCell ref="A2:K2"/>
    <mergeCell ref="A3:K3"/>
    <mergeCell ref="A4:K4"/>
    <mergeCell ref="A18:B19"/>
    <mergeCell ref="C18:C19"/>
    <mergeCell ref="D18:F18"/>
    <mergeCell ref="D19:J19"/>
    <mergeCell ref="B6:B9"/>
    <mergeCell ref="B10:B13"/>
    <mergeCell ref="B16:B17"/>
    <mergeCell ref="A6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topLeftCell="A10" zoomScale="60" zoomScaleNormal="60" workbookViewId="0">
      <selection activeCell="A22" sqref="A22:XFD24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21.5703125" style="11" bestFit="1" customWidth="1"/>
    <col min="12" max="13" width="11.42578125" style="11"/>
    <col min="14" max="14" width="18.7109375" style="11" customWidth="1"/>
    <col min="15" max="15" width="19.42578125" style="11" customWidth="1"/>
    <col min="16" max="16384" width="11.42578125" style="11"/>
  </cols>
  <sheetData>
    <row r="1" spans="1:15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5" ht="40.5" customHeight="1" x14ac:dyDescent="0.3">
      <c r="A2" s="231" t="s">
        <v>343</v>
      </c>
      <c r="B2" s="232"/>
      <c r="C2" s="232"/>
      <c r="D2" s="232"/>
      <c r="E2" s="232"/>
      <c r="F2" s="232"/>
      <c r="G2" s="232"/>
      <c r="H2" s="232"/>
      <c r="I2" s="232"/>
      <c r="J2" s="232"/>
      <c r="K2" s="233"/>
    </row>
    <row r="3" spans="1:15" ht="18.75" x14ac:dyDescent="0.3">
      <c r="A3" s="176" t="s">
        <v>319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5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5" ht="63.75" thickBot="1" x14ac:dyDescent="0.3">
      <c r="A5" s="51" t="s">
        <v>11</v>
      </c>
      <c r="B5" s="51" t="s">
        <v>12</v>
      </c>
      <c r="C5" s="51" t="s">
        <v>313</v>
      </c>
      <c r="D5" s="52" t="s">
        <v>1</v>
      </c>
      <c r="E5" s="53" t="s">
        <v>2</v>
      </c>
      <c r="F5" s="53" t="s">
        <v>4</v>
      </c>
      <c r="G5" s="54" t="s">
        <v>3</v>
      </c>
      <c r="H5" s="54" t="s">
        <v>5</v>
      </c>
      <c r="I5" s="54" t="s">
        <v>6</v>
      </c>
      <c r="J5" s="54" t="s">
        <v>7</v>
      </c>
      <c r="K5" s="55" t="s">
        <v>8</v>
      </c>
      <c r="N5" s="227" t="s">
        <v>331</v>
      </c>
      <c r="O5" s="227"/>
    </row>
    <row r="6" spans="1:15" ht="72" x14ac:dyDescent="0.25">
      <c r="A6" s="234" t="s">
        <v>333</v>
      </c>
      <c r="B6" s="236" t="s">
        <v>78</v>
      </c>
      <c r="C6" s="14">
        <v>0</v>
      </c>
      <c r="D6" s="15" t="s">
        <v>295</v>
      </c>
      <c r="E6" s="16" t="s">
        <v>334</v>
      </c>
      <c r="F6" s="17" t="s">
        <v>344</v>
      </c>
      <c r="G6" s="18">
        <v>1</v>
      </c>
      <c r="H6" s="19">
        <v>0</v>
      </c>
      <c r="I6" s="18">
        <v>0</v>
      </c>
      <c r="J6" s="20">
        <v>0</v>
      </c>
      <c r="K6" s="21">
        <v>1</v>
      </c>
      <c r="L6" s="29"/>
      <c r="M6" s="29"/>
      <c r="N6" s="228" t="s">
        <v>78</v>
      </c>
      <c r="O6" s="230">
        <v>3025363290</v>
      </c>
    </row>
    <row r="7" spans="1:15" ht="48" x14ac:dyDescent="0.25">
      <c r="A7" s="235"/>
      <c r="B7" s="237"/>
      <c r="C7" s="14">
        <v>0</v>
      </c>
      <c r="D7" s="15" t="s">
        <v>295</v>
      </c>
      <c r="E7" s="22" t="s">
        <v>352</v>
      </c>
      <c r="F7" s="17" t="s">
        <v>344</v>
      </c>
      <c r="G7" s="23">
        <v>1</v>
      </c>
      <c r="H7" s="18">
        <v>1</v>
      </c>
      <c r="I7" s="23">
        <v>0</v>
      </c>
      <c r="J7" s="24">
        <v>0</v>
      </c>
      <c r="K7" s="21">
        <v>2</v>
      </c>
      <c r="L7" s="29"/>
      <c r="M7" s="29"/>
      <c r="N7" s="228"/>
      <c r="O7" s="230"/>
    </row>
    <row r="8" spans="1:15" ht="60" x14ac:dyDescent="0.25">
      <c r="A8" s="235"/>
      <c r="B8" s="237"/>
      <c r="C8" s="14">
        <v>0</v>
      </c>
      <c r="D8" s="15" t="s">
        <v>295</v>
      </c>
      <c r="E8" s="22" t="s">
        <v>335</v>
      </c>
      <c r="F8" s="17" t="s">
        <v>344</v>
      </c>
      <c r="G8" s="23">
        <v>0</v>
      </c>
      <c r="H8" s="18">
        <v>0</v>
      </c>
      <c r="I8" s="25">
        <v>1</v>
      </c>
      <c r="J8" s="24">
        <v>0</v>
      </c>
      <c r="K8" s="21">
        <v>1</v>
      </c>
      <c r="L8" s="29"/>
      <c r="M8" s="29"/>
      <c r="N8" s="228"/>
      <c r="O8" s="230"/>
    </row>
    <row r="9" spans="1:15" ht="48" x14ac:dyDescent="0.25">
      <c r="A9" s="235"/>
      <c r="B9" s="237"/>
      <c r="C9" s="14">
        <v>0</v>
      </c>
      <c r="D9" s="15" t="s">
        <v>295</v>
      </c>
      <c r="E9" s="22" t="s">
        <v>340</v>
      </c>
      <c r="F9" s="17" t="s">
        <v>344</v>
      </c>
      <c r="G9" s="23">
        <v>1</v>
      </c>
      <c r="H9" s="25">
        <v>1</v>
      </c>
      <c r="I9" s="23">
        <v>1</v>
      </c>
      <c r="J9" s="24">
        <v>1</v>
      </c>
      <c r="K9" s="21">
        <v>4</v>
      </c>
      <c r="L9" s="29"/>
      <c r="M9" s="29"/>
      <c r="N9" s="228"/>
      <c r="O9" s="230"/>
    </row>
    <row r="10" spans="1:15" ht="48" x14ac:dyDescent="0.25">
      <c r="A10" s="235"/>
      <c r="B10" s="237"/>
      <c r="C10" s="14">
        <v>0</v>
      </c>
      <c r="D10" s="15" t="s">
        <v>295</v>
      </c>
      <c r="E10" s="22" t="s">
        <v>341</v>
      </c>
      <c r="F10" s="17" t="s">
        <v>344</v>
      </c>
      <c r="G10" s="23"/>
      <c r="H10" s="25">
        <v>13558499.999999998</v>
      </c>
      <c r="I10" s="23">
        <v>14033047.499999996</v>
      </c>
      <c r="J10" s="24">
        <v>38066740</v>
      </c>
      <c r="K10" s="21">
        <v>65658287.499999993</v>
      </c>
      <c r="L10" s="29"/>
      <c r="M10" s="29"/>
      <c r="N10" s="228"/>
      <c r="O10" s="230"/>
    </row>
    <row r="11" spans="1:15" ht="48" x14ac:dyDescent="0.25">
      <c r="A11" s="235"/>
      <c r="B11" s="237"/>
      <c r="C11" s="14">
        <v>0</v>
      </c>
      <c r="D11" s="15" t="s">
        <v>295</v>
      </c>
      <c r="E11" s="22" t="s">
        <v>342</v>
      </c>
      <c r="F11" s="17" t="s">
        <v>344</v>
      </c>
      <c r="G11" s="23">
        <v>161437307</v>
      </c>
      <c r="H11" s="25">
        <v>162279114</v>
      </c>
      <c r="I11" s="23">
        <v>184258882</v>
      </c>
      <c r="J11" s="24">
        <v>200665407</v>
      </c>
      <c r="K11" s="21">
        <v>708640710</v>
      </c>
      <c r="L11" s="29"/>
      <c r="M11" s="29"/>
      <c r="N11" s="228"/>
      <c r="O11" s="230"/>
    </row>
    <row r="12" spans="1:15" ht="72" x14ac:dyDescent="0.25">
      <c r="A12" s="235"/>
      <c r="B12" s="237"/>
      <c r="C12" s="14">
        <v>0</v>
      </c>
      <c r="D12" s="15" t="s">
        <v>295</v>
      </c>
      <c r="E12" s="16" t="s">
        <v>336</v>
      </c>
      <c r="F12" s="17" t="s">
        <v>344</v>
      </c>
      <c r="G12" s="23">
        <v>1</v>
      </c>
      <c r="H12" s="25">
        <v>1</v>
      </c>
      <c r="I12" s="23">
        <v>1</v>
      </c>
      <c r="J12" s="24">
        <v>1</v>
      </c>
      <c r="K12" s="21">
        <v>4</v>
      </c>
      <c r="L12" s="29"/>
      <c r="M12" s="29"/>
      <c r="N12" s="228"/>
      <c r="O12" s="230"/>
    </row>
    <row r="13" spans="1:15" ht="48" x14ac:dyDescent="0.25">
      <c r="A13" s="235"/>
      <c r="B13" s="238"/>
      <c r="C13" s="14">
        <v>1354398960</v>
      </c>
      <c r="D13" s="15" t="s">
        <v>295</v>
      </c>
      <c r="E13" s="22" t="s">
        <v>337</v>
      </c>
      <c r="F13" s="17" t="s">
        <v>344</v>
      </c>
      <c r="G13" s="18">
        <f>1427261280+65681249</f>
        <v>1492942529</v>
      </c>
      <c r="H13" s="18">
        <f>1607646290.4-105379907.4</f>
        <v>1502266383</v>
      </c>
      <c r="I13" s="18">
        <f>1663913910.564+88521796.9360003</f>
        <v>1752435707.5000002</v>
      </c>
      <c r="J13" s="20">
        <f>1722150897-48614938</f>
        <v>1673535959</v>
      </c>
      <c r="K13" s="21">
        <v>6420972377.9639988</v>
      </c>
      <c r="L13" s="29"/>
      <c r="M13" s="29"/>
      <c r="N13" s="228"/>
      <c r="O13" s="230"/>
    </row>
    <row r="14" spans="1:15" ht="48" x14ac:dyDescent="0.25">
      <c r="A14" s="235"/>
      <c r="B14" s="69" t="s">
        <v>82</v>
      </c>
      <c r="C14" s="14">
        <v>126020160</v>
      </c>
      <c r="D14" s="15" t="s">
        <v>295</v>
      </c>
      <c r="E14" s="22" t="s">
        <v>337</v>
      </c>
      <c r="F14" s="17" t="s">
        <v>344</v>
      </c>
      <c r="G14" s="18">
        <v>126020160</v>
      </c>
      <c r="H14" s="18">
        <v>0</v>
      </c>
      <c r="I14" s="18">
        <v>0</v>
      </c>
      <c r="J14" s="18">
        <v>0</v>
      </c>
      <c r="K14" s="21">
        <v>126020160</v>
      </c>
      <c r="L14" s="29"/>
      <c r="M14" s="29"/>
      <c r="N14" s="8" t="s">
        <v>82</v>
      </c>
      <c r="O14" s="12">
        <v>154985980</v>
      </c>
    </row>
    <row r="15" spans="1:15" ht="60" x14ac:dyDescent="0.25">
      <c r="A15" s="235"/>
      <c r="B15" s="69" t="s">
        <v>83</v>
      </c>
      <c r="C15" s="14">
        <v>0</v>
      </c>
      <c r="D15" s="15" t="s">
        <v>295</v>
      </c>
      <c r="E15" s="22" t="s">
        <v>338</v>
      </c>
      <c r="F15" s="17" t="s">
        <v>344</v>
      </c>
      <c r="G15" s="18">
        <v>20000000</v>
      </c>
      <c r="H15" s="18">
        <v>20700000</v>
      </c>
      <c r="I15" s="18">
        <v>21424500</v>
      </c>
      <c r="J15" s="18">
        <v>22174357</v>
      </c>
      <c r="K15" s="21">
        <v>84298857</v>
      </c>
      <c r="L15" s="29"/>
      <c r="M15" s="29"/>
      <c r="N15" s="8" t="s">
        <v>83</v>
      </c>
      <c r="O15" s="12">
        <v>20000000</v>
      </c>
    </row>
    <row r="16" spans="1:15" ht="60" x14ac:dyDescent="0.25">
      <c r="A16" s="235"/>
      <c r="B16" s="69" t="s">
        <v>79</v>
      </c>
      <c r="C16" s="14">
        <v>27253795</v>
      </c>
      <c r="D16" s="15" t="s">
        <v>295</v>
      </c>
      <c r="E16" s="22" t="s">
        <v>338</v>
      </c>
      <c r="F16" s="17" t="s">
        <v>344</v>
      </c>
      <c r="G16" s="18">
        <v>0</v>
      </c>
      <c r="H16" s="18">
        <v>0</v>
      </c>
      <c r="I16" s="18">
        <v>0</v>
      </c>
      <c r="J16" s="18">
        <v>0</v>
      </c>
      <c r="K16" s="21">
        <v>0</v>
      </c>
      <c r="L16" s="29"/>
      <c r="M16" s="29"/>
      <c r="N16" s="8" t="s">
        <v>79</v>
      </c>
      <c r="O16" s="12">
        <v>285260600</v>
      </c>
    </row>
    <row r="17" spans="1:15" ht="48" x14ac:dyDescent="0.25">
      <c r="A17" s="235"/>
      <c r="B17" s="69" t="s">
        <v>80</v>
      </c>
      <c r="C17" s="14">
        <v>15281250</v>
      </c>
      <c r="D17" s="15" t="s">
        <v>295</v>
      </c>
      <c r="E17" s="22" t="s">
        <v>339</v>
      </c>
      <c r="F17" s="17" t="s">
        <v>344</v>
      </c>
      <c r="G17" s="18">
        <v>15281250</v>
      </c>
      <c r="H17" s="18">
        <v>15816093</v>
      </c>
      <c r="I17" s="18">
        <v>16369656.999999993</v>
      </c>
      <c r="J17" s="18">
        <v>16942595</v>
      </c>
      <c r="K17" s="21">
        <v>64409594.999999993</v>
      </c>
      <c r="L17" s="29"/>
      <c r="M17" s="29"/>
      <c r="N17" s="8" t="s">
        <v>80</v>
      </c>
      <c r="O17" s="12">
        <v>46000000</v>
      </c>
    </row>
    <row r="18" spans="1:15" ht="48" x14ac:dyDescent="0.25">
      <c r="A18" s="235"/>
      <c r="B18" s="69" t="s">
        <v>81</v>
      </c>
      <c r="C18" s="14">
        <v>30318750</v>
      </c>
      <c r="D18" s="15" t="s">
        <v>295</v>
      </c>
      <c r="E18" s="22" t="s">
        <v>339</v>
      </c>
      <c r="F18" s="17" t="s">
        <v>344</v>
      </c>
      <c r="G18" s="23">
        <v>30318750</v>
      </c>
      <c r="H18" s="25">
        <v>31379907</v>
      </c>
      <c r="I18" s="25">
        <v>32478203</v>
      </c>
      <c r="J18" s="25">
        <v>33614940</v>
      </c>
      <c r="K18" s="21">
        <v>127791800</v>
      </c>
      <c r="L18" s="29"/>
      <c r="M18" s="29"/>
      <c r="N18" s="8" t="s">
        <v>81</v>
      </c>
      <c r="O18" s="12">
        <v>30318750</v>
      </c>
    </row>
    <row r="19" spans="1:15" x14ac:dyDescent="0.25">
      <c r="A19" s="215" t="s">
        <v>13</v>
      </c>
      <c r="B19" s="216"/>
      <c r="C19" s="217">
        <f>SUM(C6:C18)</f>
        <v>1553272915</v>
      </c>
      <c r="D19" s="218" t="s">
        <v>10</v>
      </c>
      <c r="E19" s="218"/>
      <c r="F19" s="219"/>
      <c r="G19" s="154">
        <f>SUM(G6:G18)</f>
        <v>1846000000</v>
      </c>
      <c r="H19" s="154">
        <f>SUM(H6:H18)</f>
        <v>1746000000</v>
      </c>
      <c r="I19" s="154">
        <f>SUM(I6:I18)</f>
        <v>2021000000.0000002</v>
      </c>
      <c r="J19" s="154">
        <f>SUM(J6:J18)</f>
        <v>1985000000</v>
      </c>
      <c r="K19" s="155">
        <f t="shared" ref="K19" si="0">SUM(G19:J19)</f>
        <v>7598000000</v>
      </c>
    </row>
    <row r="20" spans="1:15" ht="15.75" thickBot="1" x14ac:dyDescent="0.3">
      <c r="A20" s="188"/>
      <c r="B20" s="189"/>
      <c r="C20" s="191"/>
      <c r="D20" s="194" t="s">
        <v>9</v>
      </c>
      <c r="E20" s="194"/>
      <c r="F20" s="194"/>
      <c r="G20" s="194"/>
      <c r="H20" s="194"/>
      <c r="I20" s="194"/>
      <c r="J20" s="195"/>
      <c r="K20" s="58">
        <f>SUM(K6:K18)</f>
        <v>7597791799.4639988</v>
      </c>
    </row>
    <row r="23" spans="1:15" x14ac:dyDescent="0.25">
      <c r="G23" s="103"/>
      <c r="H23" s="103"/>
      <c r="I23" s="103"/>
      <c r="J23" s="103"/>
    </row>
  </sheetData>
  <mergeCells count="13">
    <mergeCell ref="A19:B20"/>
    <mergeCell ref="C19:C20"/>
    <mergeCell ref="D19:F19"/>
    <mergeCell ref="D20:J20"/>
    <mergeCell ref="A6:A18"/>
    <mergeCell ref="B6:B13"/>
    <mergeCell ref="N6:N13"/>
    <mergeCell ref="O6:O13"/>
    <mergeCell ref="N5:O5"/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zoomScale="70" zoomScaleNormal="70" workbookViewId="0">
      <selection activeCell="A17" sqref="A17:XFD19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18.5703125" style="11" customWidth="1"/>
    <col min="14" max="14" width="14.8554687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351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51" t="s">
        <v>11</v>
      </c>
      <c r="B5" s="51" t="s">
        <v>12</v>
      </c>
      <c r="C5" s="51" t="s">
        <v>313</v>
      </c>
      <c r="D5" s="52" t="s">
        <v>1</v>
      </c>
      <c r="E5" s="53" t="s">
        <v>2</v>
      </c>
      <c r="F5" s="53" t="s">
        <v>4</v>
      </c>
      <c r="G5" s="54" t="s">
        <v>3</v>
      </c>
      <c r="H5" s="54" t="s">
        <v>5</v>
      </c>
      <c r="I5" s="54" t="s">
        <v>6</v>
      </c>
      <c r="J5" s="54" t="s">
        <v>7</v>
      </c>
      <c r="K5" s="55" t="s">
        <v>8</v>
      </c>
      <c r="M5" s="227" t="s">
        <v>331</v>
      </c>
      <c r="N5" s="227"/>
    </row>
    <row r="6" spans="1:14" ht="36" x14ac:dyDescent="0.25">
      <c r="A6" s="239" t="s">
        <v>219</v>
      </c>
      <c r="B6" s="244" t="s">
        <v>85</v>
      </c>
      <c r="C6" s="14">
        <v>0</v>
      </c>
      <c r="D6" s="15" t="s">
        <v>296</v>
      </c>
      <c r="E6" s="26" t="s">
        <v>345</v>
      </c>
      <c r="F6" s="3" t="s">
        <v>326</v>
      </c>
      <c r="G6" s="27">
        <v>1</v>
      </c>
      <c r="H6" s="27">
        <v>0</v>
      </c>
      <c r="I6" s="28">
        <v>0</v>
      </c>
      <c r="J6" s="28">
        <v>0</v>
      </c>
      <c r="K6" s="21">
        <f t="shared" ref="K6:K13" si="0">SUM(G6:J6)</f>
        <v>1</v>
      </c>
      <c r="L6" s="29"/>
      <c r="M6" s="228" t="s">
        <v>85</v>
      </c>
      <c r="N6" s="230">
        <v>500000000</v>
      </c>
    </row>
    <row r="7" spans="1:14" ht="72" x14ac:dyDescent="0.25">
      <c r="A7" s="240"/>
      <c r="B7" s="242"/>
      <c r="C7" s="14">
        <v>0</v>
      </c>
      <c r="D7" s="15" t="s">
        <v>296</v>
      </c>
      <c r="E7" s="26" t="s">
        <v>347</v>
      </c>
      <c r="F7" s="3" t="s">
        <v>326</v>
      </c>
      <c r="G7" s="27">
        <v>37999998</v>
      </c>
      <c r="H7" s="27">
        <v>50000000</v>
      </c>
      <c r="I7" s="28">
        <v>59999999</v>
      </c>
      <c r="J7" s="28">
        <v>64999999</v>
      </c>
      <c r="K7" s="21">
        <f t="shared" si="0"/>
        <v>212999996</v>
      </c>
      <c r="L7" s="29"/>
      <c r="M7" s="228"/>
      <c r="N7" s="230"/>
    </row>
    <row r="8" spans="1:14" ht="36" x14ac:dyDescent="0.25">
      <c r="A8" s="240"/>
      <c r="B8" s="243"/>
      <c r="C8" s="14">
        <v>0</v>
      </c>
      <c r="D8" s="15" t="s">
        <v>296</v>
      </c>
      <c r="E8" s="26" t="s">
        <v>349</v>
      </c>
      <c r="F8" s="3" t="s">
        <v>326</v>
      </c>
      <c r="G8" s="27">
        <v>1</v>
      </c>
      <c r="H8" s="27">
        <v>1</v>
      </c>
      <c r="I8" s="28">
        <v>1</v>
      </c>
      <c r="J8" s="28">
        <v>1</v>
      </c>
      <c r="K8" s="21">
        <f t="shared" si="0"/>
        <v>4</v>
      </c>
      <c r="L8" s="29"/>
      <c r="M8" s="228"/>
      <c r="N8" s="230"/>
    </row>
    <row r="9" spans="1:14" ht="48" x14ac:dyDescent="0.25">
      <c r="A9" s="240"/>
      <c r="B9" s="241" t="s">
        <v>86</v>
      </c>
      <c r="C9" s="14">
        <v>0</v>
      </c>
      <c r="D9" s="15" t="s">
        <v>296</v>
      </c>
      <c r="E9" s="26" t="s">
        <v>346</v>
      </c>
      <c r="F9" s="3" t="s">
        <v>326</v>
      </c>
      <c r="G9" s="27">
        <v>24769998</v>
      </c>
      <c r="H9" s="27">
        <v>50000000</v>
      </c>
      <c r="I9" s="28">
        <v>59999999</v>
      </c>
      <c r="J9" s="28">
        <v>64999999</v>
      </c>
      <c r="K9" s="21">
        <f t="shared" si="0"/>
        <v>199769996</v>
      </c>
      <c r="L9" s="29"/>
      <c r="M9" s="228" t="s">
        <v>86</v>
      </c>
      <c r="N9" s="230">
        <v>285829000</v>
      </c>
    </row>
    <row r="10" spans="1:14" ht="72" x14ac:dyDescent="0.25">
      <c r="A10" s="240"/>
      <c r="B10" s="242"/>
      <c r="C10" s="14">
        <v>0</v>
      </c>
      <c r="D10" s="15" t="s">
        <v>296</v>
      </c>
      <c r="E10" s="26" t="s">
        <v>347</v>
      </c>
      <c r="F10" s="3" t="s">
        <v>326</v>
      </c>
      <c r="G10" s="27">
        <f>22000002+205000000</f>
        <v>227000002</v>
      </c>
      <c r="H10" s="27">
        <f>200000000-64000000</f>
        <v>136000000</v>
      </c>
      <c r="I10" s="28">
        <f>240000001-58200000</f>
        <v>181800001</v>
      </c>
      <c r="J10" s="156">
        <f>245000001-82920000</f>
        <v>162080001</v>
      </c>
      <c r="K10" s="21">
        <f t="shared" si="0"/>
        <v>706880004</v>
      </c>
      <c r="L10" s="29"/>
      <c r="M10" s="228"/>
      <c r="N10" s="230"/>
    </row>
    <row r="11" spans="1:14" ht="48" x14ac:dyDescent="0.25">
      <c r="A11" s="240"/>
      <c r="B11" s="243"/>
      <c r="C11" s="14">
        <v>0</v>
      </c>
      <c r="D11" s="15" t="s">
        <v>296</v>
      </c>
      <c r="E11" s="26" t="s">
        <v>348</v>
      </c>
      <c r="F11" s="3" t="s">
        <v>326</v>
      </c>
      <c r="G11" s="27">
        <v>0</v>
      </c>
      <c r="H11" s="27">
        <v>49999999</v>
      </c>
      <c r="I11" s="28">
        <v>29200000</v>
      </c>
      <c r="J11" s="28">
        <v>32920000</v>
      </c>
      <c r="K11" s="21">
        <f t="shared" si="0"/>
        <v>112119999</v>
      </c>
      <c r="L11" s="29"/>
      <c r="M11" s="228"/>
      <c r="N11" s="230"/>
    </row>
    <row r="12" spans="1:14" ht="48" x14ac:dyDescent="0.25">
      <c r="A12" s="240"/>
      <c r="B12" s="241" t="s">
        <v>87</v>
      </c>
      <c r="C12" s="14">
        <v>0</v>
      </c>
      <c r="D12" s="15" t="s">
        <v>296</v>
      </c>
      <c r="E12" s="26" t="s">
        <v>346</v>
      </c>
      <c r="F12" s="3" t="s">
        <v>326</v>
      </c>
      <c r="G12" s="27">
        <v>5230002</v>
      </c>
      <c r="H12" s="27">
        <v>0</v>
      </c>
      <c r="I12" s="27">
        <v>0</v>
      </c>
      <c r="J12" s="27">
        <v>0</v>
      </c>
      <c r="K12" s="21">
        <f t="shared" si="0"/>
        <v>5230002</v>
      </c>
      <c r="L12" s="29"/>
      <c r="M12" s="228" t="s">
        <v>87</v>
      </c>
      <c r="N12" s="230">
        <v>13230000</v>
      </c>
    </row>
    <row r="13" spans="1:14" ht="48" x14ac:dyDescent="0.25">
      <c r="A13" s="240"/>
      <c r="B13" s="243"/>
      <c r="C13" s="14">
        <v>0</v>
      </c>
      <c r="D13" s="15" t="s">
        <v>296</v>
      </c>
      <c r="E13" s="26" t="s">
        <v>348</v>
      </c>
      <c r="F13" s="3" t="s">
        <v>326</v>
      </c>
      <c r="G13" s="27">
        <v>7999998</v>
      </c>
      <c r="H13" s="27">
        <v>0</v>
      </c>
      <c r="I13" s="27">
        <v>0</v>
      </c>
      <c r="J13" s="27">
        <v>0</v>
      </c>
      <c r="K13" s="21">
        <f t="shared" si="0"/>
        <v>7999998</v>
      </c>
      <c r="L13" s="29"/>
      <c r="M13" s="228"/>
      <c r="N13" s="230"/>
    </row>
    <row r="14" spans="1:14" x14ac:dyDescent="0.25">
      <c r="A14" s="215" t="s">
        <v>13</v>
      </c>
      <c r="B14" s="216"/>
      <c r="C14" s="217">
        <f>SUM(C6:C13)</f>
        <v>0</v>
      </c>
      <c r="D14" s="218" t="s">
        <v>10</v>
      </c>
      <c r="E14" s="218"/>
      <c r="F14" s="219"/>
      <c r="G14" s="154">
        <f>SUM(G6:G13)</f>
        <v>303000000</v>
      </c>
      <c r="H14" s="154">
        <f>SUM(H6:H13)</f>
        <v>286000000</v>
      </c>
      <c r="I14" s="154">
        <f>SUM(I6:I13)</f>
        <v>331000000</v>
      </c>
      <c r="J14" s="154">
        <f>SUM(J6:J13)</f>
        <v>325000000</v>
      </c>
      <c r="K14" s="155">
        <f t="shared" ref="K14" si="1">SUM(G14:J14)</f>
        <v>1245000000</v>
      </c>
    </row>
    <row r="15" spans="1:14" ht="15.75" thickBot="1" x14ac:dyDescent="0.3">
      <c r="A15" s="188"/>
      <c r="B15" s="189"/>
      <c r="C15" s="191"/>
      <c r="D15" s="194" t="s">
        <v>9</v>
      </c>
      <c r="E15" s="194"/>
      <c r="F15" s="194"/>
      <c r="G15" s="194"/>
      <c r="H15" s="194"/>
      <c r="I15" s="194"/>
      <c r="J15" s="195"/>
      <c r="K15" s="58">
        <f>SUM(K6:K13)</f>
        <v>1245000000</v>
      </c>
    </row>
    <row r="18" spans="7:10" x14ac:dyDescent="0.25">
      <c r="G18" s="103"/>
      <c r="H18" s="103"/>
      <c r="I18" s="103"/>
      <c r="J18" s="103"/>
    </row>
  </sheetData>
  <mergeCells count="19">
    <mergeCell ref="A1:K1"/>
    <mergeCell ref="A2:K2"/>
    <mergeCell ref="A3:K3"/>
    <mergeCell ref="A4:K4"/>
    <mergeCell ref="A14:B15"/>
    <mergeCell ref="C14:C15"/>
    <mergeCell ref="D14:F14"/>
    <mergeCell ref="D15:J15"/>
    <mergeCell ref="M12:M13"/>
    <mergeCell ref="N12:N13"/>
    <mergeCell ref="M5:N5"/>
    <mergeCell ref="A6:A13"/>
    <mergeCell ref="B9:B11"/>
    <mergeCell ref="B12:B13"/>
    <mergeCell ref="B6:B8"/>
    <mergeCell ref="M6:M8"/>
    <mergeCell ref="N6:N8"/>
    <mergeCell ref="M9:M11"/>
    <mergeCell ref="N9:N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topLeftCell="A22" zoomScale="70" zoomScaleNormal="70" workbookViewId="0">
      <selection activeCell="A36" sqref="A36:XFD39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9.42578125" style="11" customWidth="1"/>
    <col min="12" max="12" width="11.42578125" style="11"/>
    <col min="13" max="13" width="20.140625" style="11" customWidth="1"/>
    <col min="14" max="14" width="19" style="11" customWidth="1"/>
    <col min="15" max="16384" width="11.42578125" style="11"/>
  </cols>
  <sheetData>
    <row r="1" spans="1:14" ht="18.75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375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51" t="s">
        <v>11</v>
      </c>
      <c r="B5" s="51" t="s">
        <v>12</v>
      </c>
      <c r="C5" s="51" t="s">
        <v>313</v>
      </c>
      <c r="D5" s="52" t="s">
        <v>1</v>
      </c>
      <c r="E5" s="53" t="s">
        <v>2</v>
      </c>
      <c r="F5" s="53" t="s">
        <v>4</v>
      </c>
      <c r="G5" s="54" t="s">
        <v>3</v>
      </c>
      <c r="H5" s="54" t="s">
        <v>5</v>
      </c>
      <c r="I5" s="54" t="s">
        <v>6</v>
      </c>
      <c r="J5" s="54" t="s">
        <v>7</v>
      </c>
      <c r="K5" s="55" t="s">
        <v>8</v>
      </c>
      <c r="M5" s="227" t="s">
        <v>331</v>
      </c>
      <c r="N5" s="227"/>
    </row>
    <row r="6" spans="1:14" ht="48" x14ac:dyDescent="0.25">
      <c r="A6" s="245" t="s">
        <v>220</v>
      </c>
      <c r="B6" s="248" t="s">
        <v>89</v>
      </c>
      <c r="C6" s="250">
        <v>0</v>
      </c>
      <c r="D6" s="37" t="s">
        <v>300</v>
      </c>
      <c r="E6" s="38" t="s">
        <v>367</v>
      </c>
      <c r="F6" s="36" t="s">
        <v>380</v>
      </c>
      <c r="G6" s="39">
        <v>27000000</v>
      </c>
      <c r="H6" s="39">
        <v>32000000</v>
      </c>
      <c r="I6" s="39">
        <v>31000000</v>
      </c>
      <c r="J6" s="39">
        <v>32128938</v>
      </c>
      <c r="K6" s="40">
        <v>122128938</v>
      </c>
      <c r="M6" s="248" t="s">
        <v>89</v>
      </c>
      <c r="N6" s="250">
        <v>94264647</v>
      </c>
    </row>
    <row r="7" spans="1:14" ht="48" x14ac:dyDescent="0.25">
      <c r="A7" s="246"/>
      <c r="B7" s="249"/>
      <c r="C7" s="251"/>
      <c r="D7" s="31" t="s">
        <v>300</v>
      </c>
      <c r="E7" s="34" t="s">
        <v>367</v>
      </c>
      <c r="F7" s="41" t="s">
        <v>380</v>
      </c>
      <c r="G7" s="42">
        <v>10000000</v>
      </c>
      <c r="H7" s="42">
        <v>22000000</v>
      </c>
      <c r="I7" s="42">
        <v>24000000</v>
      </c>
      <c r="J7" s="42">
        <v>22000000</v>
      </c>
      <c r="K7" s="43">
        <v>78000000</v>
      </c>
      <c r="M7" s="249"/>
      <c r="N7" s="251"/>
    </row>
    <row r="8" spans="1:14" ht="48" x14ac:dyDescent="0.25">
      <c r="A8" s="246"/>
      <c r="B8" s="249"/>
      <c r="C8" s="251"/>
      <c r="D8" s="31" t="s">
        <v>300</v>
      </c>
      <c r="E8" s="34" t="s">
        <v>367</v>
      </c>
      <c r="F8" s="41" t="s">
        <v>380</v>
      </c>
      <c r="G8" s="42">
        <v>18396988</v>
      </c>
      <c r="H8" s="42">
        <v>4166837</v>
      </c>
      <c r="I8" s="42">
        <v>6075179</v>
      </c>
      <c r="J8" s="42">
        <v>10000001</v>
      </c>
      <c r="K8" s="43">
        <v>38639005</v>
      </c>
      <c r="M8" s="249"/>
      <c r="N8" s="251"/>
    </row>
    <row r="9" spans="1:14" ht="36" x14ac:dyDescent="0.25">
      <c r="A9" s="246"/>
      <c r="B9" s="249" t="s">
        <v>91</v>
      </c>
      <c r="C9" s="251">
        <v>29064100</v>
      </c>
      <c r="D9" s="31" t="s">
        <v>301</v>
      </c>
      <c r="E9" s="34" t="s">
        <v>368</v>
      </c>
      <c r="F9" s="41" t="s">
        <v>380</v>
      </c>
      <c r="G9" s="42">
        <v>15000000</v>
      </c>
      <c r="H9" s="42">
        <v>10000000</v>
      </c>
      <c r="I9" s="42">
        <v>21500000</v>
      </c>
      <c r="J9" s="42">
        <v>25000000</v>
      </c>
      <c r="K9" s="43">
        <v>71500000</v>
      </c>
      <c r="M9" s="249" t="s">
        <v>91</v>
      </c>
      <c r="N9" s="251">
        <v>542126119</v>
      </c>
    </row>
    <row r="10" spans="1:14" ht="48" x14ac:dyDescent="0.25">
      <c r="A10" s="246"/>
      <c r="B10" s="249"/>
      <c r="C10" s="251"/>
      <c r="D10" s="31" t="s">
        <v>301</v>
      </c>
      <c r="E10" s="34" t="s">
        <v>370</v>
      </c>
      <c r="F10" s="41" t="s">
        <v>380</v>
      </c>
      <c r="G10" s="42">
        <v>11000000</v>
      </c>
      <c r="H10" s="42">
        <v>0</v>
      </c>
      <c r="I10" s="42">
        <v>0</v>
      </c>
      <c r="J10" s="42">
        <v>0</v>
      </c>
      <c r="K10" s="43">
        <v>11000000</v>
      </c>
      <c r="M10" s="249"/>
      <c r="N10" s="251"/>
    </row>
    <row r="11" spans="1:14" ht="36" x14ac:dyDescent="0.25">
      <c r="A11" s="246"/>
      <c r="B11" s="249"/>
      <c r="C11" s="251"/>
      <c r="D11" s="31" t="s">
        <v>301</v>
      </c>
      <c r="E11" s="34" t="s">
        <v>371</v>
      </c>
      <c r="F11" s="41" t="s">
        <v>380</v>
      </c>
      <c r="G11" s="42">
        <v>11000000</v>
      </c>
      <c r="H11" s="42">
        <v>0</v>
      </c>
      <c r="I11" s="42">
        <v>0</v>
      </c>
      <c r="J11" s="42">
        <v>0</v>
      </c>
      <c r="K11" s="43">
        <v>11000000</v>
      </c>
      <c r="M11" s="249"/>
      <c r="N11" s="251"/>
    </row>
    <row r="12" spans="1:14" ht="96" x14ac:dyDescent="0.25">
      <c r="A12" s="246"/>
      <c r="B12" s="249"/>
      <c r="C12" s="251"/>
      <c r="D12" s="31" t="s">
        <v>301</v>
      </c>
      <c r="E12" s="34" t="s">
        <v>374</v>
      </c>
      <c r="F12" s="41" t="s">
        <v>380</v>
      </c>
      <c r="G12" s="42">
        <v>13000000</v>
      </c>
      <c r="H12" s="42">
        <v>45000000</v>
      </c>
      <c r="I12" s="42">
        <v>35500000</v>
      </c>
      <c r="J12" s="42">
        <v>35000000</v>
      </c>
      <c r="K12" s="43">
        <v>128500000</v>
      </c>
      <c r="M12" s="249"/>
      <c r="N12" s="251"/>
    </row>
    <row r="13" spans="1:14" ht="48" x14ac:dyDescent="0.25">
      <c r="A13" s="246"/>
      <c r="B13" s="249"/>
      <c r="C13" s="251"/>
      <c r="D13" s="31" t="s">
        <v>298</v>
      </c>
      <c r="E13" s="34" t="s">
        <v>366</v>
      </c>
      <c r="F13" s="41" t="s">
        <v>380</v>
      </c>
      <c r="G13" s="42">
        <v>24100000</v>
      </c>
      <c r="H13" s="42">
        <v>25064000</v>
      </c>
      <c r="I13" s="42">
        <v>26066560</v>
      </c>
      <c r="J13" s="42">
        <v>27109222.400000002</v>
      </c>
      <c r="K13" s="43">
        <v>102339782.40000001</v>
      </c>
      <c r="M13" s="249"/>
      <c r="N13" s="251"/>
    </row>
    <row r="14" spans="1:14" ht="36" x14ac:dyDescent="0.25">
      <c r="A14" s="246"/>
      <c r="B14" s="249"/>
      <c r="C14" s="251"/>
      <c r="D14" s="31" t="s">
        <v>299</v>
      </c>
      <c r="E14" s="34" t="s">
        <v>376</v>
      </c>
      <c r="F14" s="41" t="s">
        <v>380</v>
      </c>
      <c r="G14" s="42">
        <v>0</v>
      </c>
      <c r="H14" s="42">
        <v>21157000</v>
      </c>
      <c r="I14" s="42">
        <v>22465490</v>
      </c>
      <c r="J14" s="42">
        <v>17366732.599999994</v>
      </c>
      <c r="K14" s="43">
        <v>60989222.599999994</v>
      </c>
      <c r="M14" s="249"/>
      <c r="N14" s="251"/>
    </row>
    <row r="15" spans="1:14" ht="72" x14ac:dyDescent="0.25">
      <c r="A15" s="246"/>
      <c r="B15" s="249"/>
      <c r="C15" s="251"/>
      <c r="D15" s="31" t="s">
        <v>299</v>
      </c>
      <c r="E15" s="34" t="s">
        <v>377</v>
      </c>
      <c r="F15" s="41" t="s">
        <v>380</v>
      </c>
      <c r="G15" s="42">
        <v>50000000</v>
      </c>
      <c r="H15" s="42">
        <v>60000000</v>
      </c>
      <c r="I15" s="42">
        <v>65000000</v>
      </c>
      <c r="J15" s="42">
        <v>70000000</v>
      </c>
      <c r="K15" s="43">
        <v>245000000</v>
      </c>
      <c r="M15" s="249"/>
      <c r="N15" s="251"/>
    </row>
    <row r="16" spans="1:14" ht="48" x14ac:dyDescent="0.25">
      <c r="A16" s="246"/>
      <c r="B16" s="249"/>
      <c r="C16" s="251"/>
      <c r="D16" s="31" t="s">
        <v>300</v>
      </c>
      <c r="E16" s="34" t="s">
        <v>510</v>
      </c>
      <c r="F16" s="41" t="s">
        <v>380</v>
      </c>
      <c r="G16" s="42">
        <v>1</v>
      </c>
      <c r="H16" s="42">
        <v>1</v>
      </c>
      <c r="I16" s="42">
        <v>1</v>
      </c>
      <c r="J16" s="42">
        <v>1</v>
      </c>
      <c r="K16" s="43">
        <v>4</v>
      </c>
      <c r="M16" s="249"/>
      <c r="N16" s="251"/>
    </row>
    <row r="17" spans="1:14" ht="48" x14ac:dyDescent="0.25">
      <c r="A17" s="246"/>
      <c r="B17" s="249"/>
      <c r="C17" s="251"/>
      <c r="D17" s="31" t="s">
        <v>300</v>
      </c>
      <c r="E17" s="34" t="s">
        <v>367</v>
      </c>
      <c r="F17" s="41" t="s">
        <v>380</v>
      </c>
      <c r="G17" s="42">
        <v>16000000</v>
      </c>
      <c r="H17" s="42">
        <v>16000000</v>
      </c>
      <c r="I17" s="42">
        <v>16000000</v>
      </c>
      <c r="J17" s="42">
        <v>16000000</v>
      </c>
      <c r="K17" s="43">
        <v>64000000</v>
      </c>
      <c r="M17" s="249"/>
      <c r="N17" s="251"/>
    </row>
    <row r="18" spans="1:14" ht="48" x14ac:dyDescent="0.25">
      <c r="A18" s="246"/>
      <c r="B18" s="249"/>
      <c r="C18" s="251"/>
      <c r="D18" s="31" t="s">
        <v>300</v>
      </c>
      <c r="E18" s="34" t="s">
        <v>367</v>
      </c>
      <c r="F18" s="41" t="s">
        <v>380</v>
      </c>
      <c r="G18" s="42">
        <v>16000000</v>
      </c>
      <c r="H18" s="42">
        <v>16000000</v>
      </c>
      <c r="I18" s="42">
        <v>16000000</v>
      </c>
      <c r="J18" s="42">
        <v>16000000</v>
      </c>
      <c r="K18" s="43">
        <v>64000000</v>
      </c>
      <c r="M18" s="249"/>
      <c r="N18" s="251"/>
    </row>
    <row r="19" spans="1:14" ht="48" x14ac:dyDescent="0.25">
      <c r="A19" s="246"/>
      <c r="B19" s="249"/>
      <c r="C19" s="251"/>
      <c r="D19" s="31" t="s">
        <v>300</v>
      </c>
      <c r="E19" s="34" t="s">
        <v>367</v>
      </c>
      <c r="F19" s="41" t="s">
        <v>380</v>
      </c>
      <c r="G19" s="42">
        <v>17999999</v>
      </c>
      <c r="H19" s="42">
        <v>17999999</v>
      </c>
      <c r="I19" s="42">
        <v>17999999</v>
      </c>
      <c r="J19" s="42">
        <v>17999999</v>
      </c>
      <c r="K19" s="43">
        <v>71999996</v>
      </c>
      <c r="M19" s="249"/>
      <c r="N19" s="251"/>
    </row>
    <row r="20" spans="1:14" ht="36" x14ac:dyDescent="0.25">
      <c r="A20" s="246"/>
      <c r="B20" s="249" t="s">
        <v>92</v>
      </c>
      <c r="C20" s="251">
        <v>299183547</v>
      </c>
      <c r="D20" s="31" t="s">
        <v>301</v>
      </c>
      <c r="E20" s="34" t="s">
        <v>368</v>
      </c>
      <c r="F20" s="41" t="s">
        <v>380</v>
      </c>
      <c r="G20" s="42">
        <v>4278872</v>
      </c>
      <c r="H20" s="42">
        <v>34000000</v>
      </c>
      <c r="I20" s="42">
        <v>16500000</v>
      </c>
      <c r="J20" s="42">
        <v>14500000</v>
      </c>
      <c r="K20" s="43">
        <v>69278872</v>
      </c>
      <c r="M20" s="249" t="s">
        <v>92</v>
      </c>
      <c r="N20" s="251">
        <v>474705234</v>
      </c>
    </row>
    <row r="21" spans="1:14" ht="48" x14ac:dyDescent="0.25">
      <c r="A21" s="246"/>
      <c r="B21" s="249"/>
      <c r="C21" s="251"/>
      <c r="D21" s="31" t="s">
        <v>301</v>
      </c>
      <c r="E21" s="34" t="s">
        <v>369</v>
      </c>
      <c r="F21" s="41" t="s">
        <v>380</v>
      </c>
      <c r="G21" s="42">
        <v>23587477</v>
      </c>
      <c r="H21" s="42">
        <v>43000000</v>
      </c>
      <c r="I21" s="42">
        <v>42000000</v>
      </c>
      <c r="J21" s="42">
        <v>44100000</v>
      </c>
      <c r="K21" s="43">
        <v>152687477</v>
      </c>
      <c r="M21" s="249"/>
      <c r="N21" s="251"/>
    </row>
    <row r="22" spans="1:14" ht="48" x14ac:dyDescent="0.25">
      <c r="A22" s="246"/>
      <c r="B22" s="249"/>
      <c r="C22" s="251"/>
      <c r="D22" s="31" t="s">
        <v>301</v>
      </c>
      <c r="E22" s="34" t="s">
        <v>370</v>
      </c>
      <c r="F22" s="41" t="s">
        <v>380</v>
      </c>
      <c r="G22" s="42">
        <v>0</v>
      </c>
      <c r="H22" s="42">
        <v>22000000</v>
      </c>
      <c r="I22" s="42">
        <v>17800000</v>
      </c>
      <c r="J22" s="42">
        <v>18500000</v>
      </c>
      <c r="K22" s="43">
        <v>58300000</v>
      </c>
      <c r="M22" s="249"/>
      <c r="N22" s="251"/>
    </row>
    <row r="23" spans="1:14" ht="36" x14ac:dyDescent="0.25">
      <c r="A23" s="246"/>
      <c r="B23" s="249"/>
      <c r="C23" s="251"/>
      <c r="D23" s="31" t="s">
        <v>301</v>
      </c>
      <c r="E23" s="34" t="s">
        <v>371</v>
      </c>
      <c r="F23" s="41" t="s">
        <v>380</v>
      </c>
      <c r="G23" s="42">
        <v>0</v>
      </c>
      <c r="H23" s="42">
        <v>23000000</v>
      </c>
      <c r="I23" s="42">
        <v>17600000</v>
      </c>
      <c r="J23" s="42">
        <v>18500000</v>
      </c>
      <c r="K23" s="43">
        <v>59100000</v>
      </c>
      <c r="M23" s="249"/>
      <c r="N23" s="251"/>
    </row>
    <row r="24" spans="1:14" ht="36" x14ac:dyDescent="0.25">
      <c r="A24" s="246"/>
      <c r="B24" s="249"/>
      <c r="C24" s="251"/>
      <c r="D24" s="31" t="s">
        <v>301</v>
      </c>
      <c r="E24" s="34" t="s">
        <v>372</v>
      </c>
      <c r="F24" s="41" t="s">
        <v>380</v>
      </c>
      <c r="G24" s="42">
        <v>1</v>
      </c>
      <c r="H24" s="42">
        <v>4000000</v>
      </c>
      <c r="I24" s="42">
        <v>4100000</v>
      </c>
      <c r="J24" s="42">
        <v>4400000</v>
      </c>
      <c r="K24" s="43">
        <v>12500001</v>
      </c>
      <c r="M24" s="249"/>
      <c r="N24" s="251"/>
    </row>
    <row r="25" spans="1:14" ht="36" x14ac:dyDescent="0.25">
      <c r="A25" s="246"/>
      <c r="B25" s="249"/>
      <c r="C25" s="251"/>
      <c r="D25" s="31" t="s">
        <v>301</v>
      </c>
      <c r="E25" s="34" t="s">
        <v>373</v>
      </c>
      <c r="F25" s="41" t="s">
        <v>380</v>
      </c>
      <c r="G25" s="42">
        <v>52000000</v>
      </c>
      <c r="H25" s="42">
        <v>54000000</v>
      </c>
      <c r="I25" s="42">
        <v>72000000</v>
      </c>
      <c r="J25" s="42">
        <v>75000000</v>
      </c>
      <c r="K25" s="43">
        <v>253000000</v>
      </c>
      <c r="M25" s="249"/>
      <c r="N25" s="251"/>
    </row>
    <row r="26" spans="1:14" ht="48" x14ac:dyDescent="0.25">
      <c r="A26" s="246"/>
      <c r="B26" s="249"/>
      <c r="C26" s="251"/>
      <c r="D26" s="31" t="s">
        <v>298</v>
      </c>
      <c r="E26" s="34" t="s">
        <v>378</v>
      </c>
      <c r="F26" s="41" t="s">
        <v>380</v>
      </c>
      <c r="G26" s="42">
        <v>131869223</v>
      </c>
      <c r="H26" s="42">
        <v>159619684</v>
      </c>
      <c r="I26" s="42">
        <v>167851308</v>
      </c>
      <c r="J26" s="42">
        <v>170021840.59999999</v>
      </c>
      <c r="K26" s="43">
        <v>629362055.60000002</v>
      </c>
      <c r="M26" s="249"/>
      <c r="N26" s="251"/>
    </row>
    <row r="27" spans="1:14" ht="36" x14ac:dyDescent="0.25">
      <c r="A27" s="246"/>
      <c r="B27" s="249"/>
      <c r="C27" s="251"/>
      <c r="D27" s="31" t="s">
        <v>299</v>
      </c>
      <c r="E27" s="34" t="s">
        <v>511</v>
      </c>
      <c r="F27" s="41" t="s">
        <v>380</v>
      </c>
      <c r="G27" s="42">
        <v>1</v>
      </c>
      <c r="H27" s="42">
        <v>1</v>
      </c>
      <c r="I27" s="42">
        <v>1</v>
      </c>
      <c r="J27" s="42">
        <v>1</v>
      </c>
      <c r="K27" s="43">
        <v>4</v>
      </c>
      <c r="M27" s="249"/>
      <c r="N27" s="251"/>
    </row>
    <row r="28" spans="1:14" ht="36" x14ac:dyDescent="0.25">
      <c r="A28" s="246"/>
      <c r="B28" s="249"/>
      <c r="C28" s="251"/>
      <c r="D28" s="31" t="s">
        <v>299</v>
      </c>
      <c r="E28" s="34" t="s">
        <v>376</v>
      </c>
      <c r="F28" s="41" t="s">
        <v>380</v>
      </c>
      <c r="G28" s="42">
        <v>30000000</v>
      </c>
      <c r="H28" s="42">
        <v>6843000</v>
      </c>
      <c r="I28" s="42">
        <v>11534510</v>
      </c>
      <c r="J28" s="42">
        <v>26633267.400000006</v>
      </c>
      <c r="K28" s="43">
        <v>75010777.400000006</v>
      </c>
      <c r="M28" s="249"/>
      <c r="N28" s="251"/>
    </row>
    <row r="29" spans="1:14" ht="48" x14ac:dyDescent="0.25">
      <c r="A29" s="246"/>
      <c r="B29" s="249"/>
      <c r="C29" s="251"/>
      <c r="D29" s="31" t="s">
        <v>299</v>
      </c>
      <c r="E29" s="34" t="s">
        <v>379</v>
      </c>
      <c r="F29" s="41" t="s">
        <v>380</v>
      </c>
      <c r="G29" s="42">
        <f>150803834+82829954</f>
        <v>233633788</v>
      </c>
      <c r="H29" s="42">
        <f>160000026-75544548</f>
        <v>84455478</v>
      </c>
      <c r="I29" s="42">
        <f>175078727+18928225</f>
        <v>194006952</v>
      </c>
      <c r="J29" s="42">
        <f>177000000-26242666</f>
        <v>150757334</v>
      </c>
      <c r="K29" s="43">
        <v>662882587</v>
      </c>
      <c r="M29" s="249"/>
      <c r="N29" s="251"/>
    </row>
    <row r="30" spans="1:14" ht="72" x14ac:dyDescent="0.25">
      <c r="A30" s="246"/>
      <c r="B30" s="249"/>
      <c r="C30" s="251"/>
      <c r="D30" s="31" t="s">
        <v>299</v>
      </c>
      <c r="E30" s="34" t="s">
        <v>377</v>
      </c>
      <c r="F30" s="41" t="s">
        <v>380</v>
      </c>
      <c r="G30" s="42">
        <v>17000000</v>
      </c>
      <c r="H30" s="42">
        <v>19694000</v>
      </c>
      <c r="I30" s="42">
        <v>9000000</v>
      </c>
      <c r="J30" s="42">
        <v>7982663</v>
      </c>
      <c r="K30" s="43">
        <v>53676663</v>
      </c>
      <c r="M30" s="249"/>
      <c r="N30" s="251"/>
    </row>
    <row r="31" spans="1:14" ht="36" x14ac:dyDescent="0.25">
      <c r="A31" s="246"/>
      <c r="B31" s="41" t="s">
        <v>94</v>
      </c>
      <c r="C31" s="42">
        <v>0</v>
      </c>
      <c r="D31" s="31" t="s">
        <v>301</v>
      </c>
      <c r="E31" s="34" t="s">
        <v>368</v>
      </c>
      <c r="F31" s="41" t="s">
        <v>380</v>
      </c>
      <c r="G31" s="44">
        <v>22721128</v>
      </c>
      <c r="H31" s="42">
        <v>0</v>
      </c>
      <c r="I31" s="42">
        <v>0</v>
      </c>
      <c r="J31" s="42">
        <v>0</v>
      </c>
      <c r="K31" s="43">
        <v>22721128</v>
      </c>
      <c r="M31" s="41" t="s">
        <v>94</v>
      </c>
      <c r="N31" s="42">
        <v>22721128</v>
      </c>
    </row>
    <row r="32" spans="1:14" ht="48.75" thickBot="1" x14ac:dyDescent="0.3">
      <c r="A32" s="247"/>
      <c r="B32" s="45" t="s">
        <v>95</v>
      </c>
      <c r="C32" s="49">
        <v>0</v>
      </c>
      <c r="D32" s="46" t="s">
        <v>301</v>
      </c>
      <c r="E32" s="47" t="s">
        <v>369</v>
      </c>
      <c r="F32" s="45" t="s">
        <v>380</v>
      </c>
      <c r="G32" s="48">
        <v>17412522</v>
      </c>
      <c r="H32" s="49">
        <v>0</v>
      </c>
      <c r="I32" s="49">
        <v>0</v>
      </c>
      <c r="J32" s="49">
        <v>0</v>
      </c>
      <c r="K32" s="50">
        <v>17412522</v>
      </c>
      <c r="M32" s="45" t="s">
        <v>95</v>
      </c>
      <c r="N32" s="49">
        <v>17412522</v>
      </c>
    </row>
    <row r="33" spans="1:11" x14ac:dyDescent="0.25">
      <c r="A33" s="186" t="s">
        <v>13</v>
      </c>
      <c r="B33" s="187"/>
      <c r="C33" s="190">
        <f>SUM(C6:C32)</f>
        <v>328247647</v>
      </c>
      <c r="D33" s="192" t="s">
        <v>10</v>
      </c>
      <c r="E33" s="192"/>
      <c r="F33" s="193"/>
      <c r="G33" s="56">
        <f>SUM(G6:G32)</f>
        <v>762000000</v>
      </c>
      <c r="H33" s="56">
        <f>SUM(H6:H32)</f>
        <v>720000000</v>
      </c>
      <c r="I33" s="56">
        <f>SUM(I6:I32)</f>
        <v>834000000</v>
      </c>
      <c r="J33" s="56">
        <f>SUM(J6:J32)</f>
        <v>819000000</v>
      </c>
      <c r="K33" s="57">
        <f t="shared" ref="K33" si="0">SUM(G33:J33)</f>
        <v>3135000000</v>
      </c>
    </row>
    <row r="34" spans="1:11" ht="15.75" thickBot="1" x14ac:dyDescent="0.3">
      <c r="A34" s="188"/>
      <c r="B34" s="189"/>
      <c r="C34" s="191"/>
      <c r="D34" s="194" t="s">
        <v>9</v>
      </c>
      <c r="E34" s="194"/>
      <c r="F34" s="194"/>
      <c r="G34" s="194"/>
      <c r="H34" s="194"/>
      <c r="I34" s="194"/>
      <c r="J34" s="195"/>
      <c r="K34" s="58">
        <f>SUM(K6:K32)</f>
        <v>3135029035</v>
      </c>
    </row>
    <row r="37" spans="1:11" x14ac:dyDescent="0.25">
      <c r="G37" s="103"/>
      <c r="H37" s="103"/>
      <c r="I37" s="103"/>
      <c r="J37" s="103"/>
    </row>
    <row r="39" spans="1:11" x14ac:dyDescent="0.25">
      <c r="G39" s="104"/>
      <c r="H39" s="104"/>
      <c r="I39" s="104"/>
      <c r="J39" s="104"/>
    </row>
  </sheetData>
  <autoFilter ref="A5:K34"/>
  <sortState ref="A6:K41">
    <sortCondition ref="B6:B41"/>
    <sortCondition ref="D6:D41"/>
  </sortState>
  <mergeCells count="22">
    <mergeCell ref="M5:N5"/>
    <mergeCell ref="M6:M8"/>
    <mergeCell ref="M9:M19"/>
    <mergeCell ref="M20:M30"/>
    <mergeCell ref="N6:N8"/>
    <mergeCell ref="N9:N19"/>
    <mergeCell ref="N20:N30"/>
    <mergeCell ref="A1:K1"/>
    <mergeCell ref="A2:K2"/>
    <mergeCell ref="A3:K3"/>
    <mergeCell ref="A4:K4"/>
    <mergeCell ref="A33:B34"/>
    <mergeCell ref="C33:C34"/>
    <mergeCell ref="D33:F33"/>
    <mergeCell ref="D34:J34"/>
    <mergeCell ref="A6:A32"/>
    <mergeCell ref="B6:B8"/>
    <mergeCell ref="C6:C8"/>
    <mergeCell ref="B9:B19"/>
    <mergeCell ref="C9:C19"/>
    <mergeCell ref="B20:B30"/>
    <mergeCell ref="C20:C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topLeftCell="A7" zoomScale="80" zoomScaleNormal="80" workbookViewId="0">
      <selection activeCell="A15" sqref="A15:XFD18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17" style="11" customWidth="1"/>
    <col min="14" max="14" width="16.57031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398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51" t="s">
        <v>11</v>
      </c>
      <c r="B5" s="51" t="s">
        <v>12</v>
      </c>
      <c r="C5" s="51" t="s">
        <v>313</v>
      </c>
      <c r="D5" s="52" t="s">
        <v>1</v>
      </c>
      <c r="E5" s="53" t="s">
        <v>2</v>
      </c>
      <c r="F5" s="53" t="s">
        <v>4</v>
      </c>
      <c r="G5" s="54" t="s">
        <v>3</v>
      </c>
      <c r="H5" s="54" t="s">
        <v>5</v>
      </c>
      <c r="I5" s="54" t="s">
        <v>6</v>
      </c>
      <c r="J5" s="54" t="s">
        <v>7</v>
      </c>
      <c r="K5" s="55" t="s">
        <v>8</v>
      </c>
      <c r="M5" s="227" t="s">
        <v>331</v>
      </c>
      <c r="N5" s="227"/>
    </row>
    <row r="6" spans="1:14" ht="48" x14ac:dyDescent="0.25">
      <c r="A6" s="262" t="s">
        <v>221</v>
      </c>
      <c r="B6" s="252" t="s">
        <v>98</v>
      </c>
      <c r="C6" s="255">
        <v>0</v>
      </c>
      <c r="D6" s="63" t="s">
        <v>297</v>
      </c>
      <c r="E6" s="63" t="s">
        <v>400</v>
      </c>
      <c r="F6" s="63" t="s">
        <v>399</v>
      </c>
      <c r="G6" s="61">
        <v>7853000</v>
      </c>
      <c r="H6" s="61">
        <v>16902855</v>
      </c>
      <c r="I6" s="61">
        <v>20919455</v>
      </c>
      <c r="J6" s="61">
        <v>24901636</v>
      </c>
      <c r="K6" s="61">
        <v>70576946</v>
      </c>
      <c r="M6" s="252" t="s">
        <v>98</v>
      </c>
      <c r="N6" s="255">
        <v>172853000</v>
      </c>
    </row>
    <row r="7" spans="1:14" ht="72" x14ac:dyDescent="0.25">
      <c r="A7" s="263"/>
      <c r="B7" s="253"/>
      <c r="C7" s="256"/>
      <c r="D7" s="63" t="s">
        <v>297</v>
      </c>
      <c r="E7" s="63" t="s">
        <v>397</v>
      </c>
      <c r="F7" s="63" t="s">
        <v>399</v>
      </c>
      <c r="G7" s="61">
        <v>1</v>
      </c>
      <c r="H7" s="61">
        <v>30000000</v>
      </c>
      <c r="I7" s="61">
        <v>35000000</v>
      </c>
      <c r="J7" s="61">
        <v>45000000</v>
      </c>
      <c r="K7" s="61">
        <v>110000001</v>
      </c>
      <c r="M7" s="253"/>
      <c r="N7" s="256"/>
    </row>
    <row r="8" spans="1:14" ht="96" x14ac:dyDescent="0.25">
      <c r="A8" s="263"/>
      <c r="B8" s="254"/>
      <c r="C8" s="257"/>
      <c r="D8" s="63" t="s">
        <v>297</v>
      </c>
      <c r="E8" s="63" t="s">
        <v>396</v>
      </c>
      <c r="F8" s="63" t="s">
        <v>399</v>
      </c>
      <c r="G8" s="61">
        <v>30000000</v>
      </c>
      <c r="H8" s="61">
        <v>50000000</v>
      </c>
      <c r="I8" s="61">
        <v>60000000</v>
      </c>
      <c r="J8" s="61">
        <v>65000000</v>
      </c>
      <c r="K8" s="61">
        <v>205000000</v>
      </c>
      <c r="M8" s="254"/>
      <c r="N8" s="257"/>
    </row>
    <row r="9" spans="1:14" ht="48" x14ac:dyDescent="0.25">
      <c r="A9" s="263"/>
      <c r="B9" s="69" t="s">
        <v>99</v>
      </c>
      <c r="C9" s="157">
        <v>0</v>
      </c>
      <c r="D9" s="63" t="s">
        <v>297</v>
      </c>
      <c r="E9" s="63" t="s">
        <v>400</v>
      </c>
      <c r="F9" s="63" t="s">
        <v>399</v>
      </c>
      <c r="G9" s="61">
        <v>27147000</v>
      </c>
      <c r="H9" s="61">
        <v>28097145</v>
      </c>
      <c r="I9" s="61">
        <v>29080545</v>
      </c>
      <c r="J9" s="61">
        <v>30098364</v>
      </c>
      <c r="K9" s="61">
        <v>114423054</v>
      </c>
      <c r="M9" s="69" t="s">
        <v>99</v>
      </c>
      <c r="N9" s="157">
        <v>27147000</v>
      </c>
    </row>
    <row r="10" spans="1:14" ht="48" x14ac:dyDescent="0.25">
      <c r="A10" s="263"/>
      <c r="B10" s="258" t="s">
        <v>100</v>
      </c>
      <c r="C10" s="260">
        <v>0</v>
      </c>
      <c r="D10" s="63" t="s">
        <v>297</v>
      </c>
      <c r="E10" s="63" t="s">
        <v>395</v>
      </c>
      <c r="F10" s="63" t="s">
        <v>399</v>
      </c>
      <c r="G10" s="61">
        <v>1</v>
      </c>
      <c r="H10" s="61">
        <v>0</v>
      </c>
      <c r="I10" s="61">
        <v>0</v>
      </c>
      <c r="J10" s="61">
        <v>0</v>
      </c>
      <c r="K10" s="61">
        <v>1</v>
      </c>
      <c r="M10" s="258" t="s">
        <v>100</v>
      </c>
      <c r="N10" s="260">
        <v>700000000</v>
      </c>
    </row>
    <row r="11" spans="1:14" ht="96" x14ac:dyDescent="0.25">
      <c r="A11" s="264"/>
      <c r="B11" s="259"/>
      <c r="C11" s="261"/>
      <c r="D11" s="63" t="s">
        <v>297</v>
      </c>
      <c r="E11" s="63" t="s">
        <v>396</v>
      </c>
      <c r="F11" s="63" t="s">
        <v>399</v>
      </c>
      <c r="G11" s="61">
        <f>162146998+1853000</f>
        <v>163999998</v>
      </c>
      <c r="H11" s="61">
        <f>108097145-16097145</f>
        <v>92000000</v>
      </c>
      <c r="I11" s="61">
        <f>94080545+11919455</f>
        <v>106000000</v>
      </c>
      <c r="J11" s="61">
        <f>80098364+1901636</f>
        <v>82000000</v>
      </c>
      <c r="K11" s="61">
        <v>444423052</v>
      </c>
      <c r="M11" s="259"/>
      <c r="N11" s="261"/>
    </row>
    <row r="12" spans="1:14" ht="24" x14ac:dyDescent="0.25">
      <c r="A12" s="215" t="s">
        <v>13</v>
      </c>
      <c r="B12" s="216"/>
      <c r="C12" s="217">
        <f>SUM(C6:C11)</f>
        <v>0</v>
      </c>
      <c r="D12" s="218" t="s">
        <v>10</v>
      </c>
      <c r="E12" s="218"/>
      <c r="F12" s="219"/>
      <c r="G12" s="154">
        <f>SUM(G6:G11)</f>
        <v>229000000</v>
      </c>
      <c r="H12" s="154">
        <f>SUM(H6:H11)</f>
        <v>217000000</v>
      </c>
      <c r="I12" s="154">
        <f>SUM(I6:I11)</f>
        <v>251000000</v>
      </c>
      <c r="J12" s="154">
        <f>SUM(J6:J11)</f>
        <v>247000000</v>
      </c>
      <c r="K12" s="155">
        <f t="shared" ref="K12" si="0">SUM(G12:J12)</f>
        <v>944000000</v>
      </c>
      <c r="M12" s="135" t="s">
        <v>101</v>
      </c>
      <c r="N12" s="158">
        <v>435000000</v>
      </c>
    </row>
    <row r="13" spans="1:14" ht="15.75" thickBot="1" x14ac:dyDescent="0.3">
      <c r="A13" s="188"/>
      <c r="B13" s="189"/>
      <c r="C13" s="191"/>
      <c r="D13" s="194" t="s">
        <v>9</v>
      </c>
      <c r="E13" s="194"/>
      <c r="F13" s="194"/>
      <c r="G13" s="194"/>
      <c r="H13" s="194"/>
      <c r="I13" s="194"/>
      <c r="J13" s="195"/>
      <c r="K13" s="58">
        <f>SUM(K6:K11)</f>
        <v>944423054</v>
      </c>
    </row>
    <row r="16" spans="1:14" x14ac:dyDescent="0.25">
      <c r="G16" s="103"/>
      <c r="H16" s="103"/>
      <c r="I16" s="103"/>
      <c r="J16" s="103"/>
    </row>
  </sheetData>
  <sortState ref="A6:K11">
    <sortCondition ref="B6:B11"/>
    <sortCondition ref="D6:D11"/>
  </sortState>
  <mergeCells count="18">
    <mergeCell ref="A1:K1"/>
    <mergeCell ref="A2:K2"/>
    <mergeCell ref="A3:K3"/>
    <mergeCell ref="A4:K4"/>
    <mergeCell ref="A12:B13"/>
    <mergeCell ref="C12:C13"/>
    <mergeCell ref="D12:F12"/>
    <mergeCell ref="D13:J13"/>
    <mergeCell ref="B6:B8"/>
    <mergeCell ref="C6:C8"/>
    <mergeCell ref="B10:B11"/>
    <mergeCell ref="C10:C11"/>
    <mergeCell ref="A6:A11"/>
    <mergeCell ref="M6:M8"/>
    <mergeCell ref="N6:N8"/>
    <mergeCell ref="M10:M11"/>
    <mergeCell ref="N10:N11"/>
    <mergeCell ref="M5:N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zoomScale="80" zoomScaleNormal="80" workbookViewId="0">
      <selection activeCell="A14" sqref="A14:XFD17"/>
    </sheetView>
  </sheetViews>
  <sheetFormatPr baseColWidth="10" defaultRowHeight="15" x14ac:dyDescent="0.25"/>
  <cols>
    <col min="1" max="1" width="16.7109375" style="11" customWidth="1"/>
    <col min="2" max="2" width="18" style="11" customWidth="1"/>
    <col min="3" max="3" width="17.42578125" style="11" customWidth="1"/>
    <col min="4" max="4" width="33.5703125" style="11" customWidth="1"/>
    <col min="5" max="5" width="26" style="11" customWidth="1"/>
    <col min="6" max="6" width="27.42578125" style="11" customWidth="1"/>
    <col min="7" max="10" width="18.85546875" style="11" customWidth="1"/>
    <col min="11" max="11" width="17.140625" style="11" customWidth="1"/>
    <col min="12" max="12" width="11.42578125" style="11"/>
    <col min="13" max="13" width="17" style="11" customWidth="1"/>
    <col min="14" max="14" width="16.5703125" style="11" customWidth="1"/>
    <col min="15" max="16384" width="11.42578125" style="11"/>
  </cols>
  <sheetData>
    <row r="1" spans="1:14" ht="30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4" ht="18.75" x14ac:dyDescent="0.3">
      <c r="A2" s="176" t="s">
        <v>401</v>
      </c>
      <c r="B2" s="177"/>
      <c r="C2" s="177"/>
      <c r="D2" s="177"/>
      <c r="E2" s="177"/>
      <c r="F2" s="177"/>
      <c r="G2" s="177"/>
      <c r="H2" s="177"/>
      <c r="I2" s="177"/>
      <c r="J2" s="177"/>
      <c r="K2" s="202"/>
    </row>
    <row r="3" spans="1:14" ht="18.75" x14ac:dyDescent="0.3">
      <c r="A3" s="203" t="s">
        <v>350</v>
      </c>
      <c r="B3" s="177"/>
      <c r="C3" s="177"/>
      <c r="D3" s="177"/>
      <c r="E3" s="177"/>
      <c r="F3" s="177"/>
      <c r="G3" s="177"/>
      <c r="H3" s="177"/>
      <c r="I3" s="177"/>
      <c r="J3" s="177"/>
      <c r="K3" s="202"/>
    </row>
    <row r="4" spans="1:14" ht="15.75" thickBot="1" x14ac:dyDescent="0.3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204"/>
    </row>
    <row r="5" spans="1:14" ht="63.75" thickBot="1" x14ac:dyDescent="0.3">
      <c r="A5" s="152" t="s">
        <v>11</v>
      </c>
      <c r="B5" s="152" t="s">
        <v>12</v>
      </c>
      <c r="C5" s="152" t="s">
        <v>313</v>
      </c>
      <c r="D5" s="153" t="s">
        <v>1</v>
      </c>
      <c r="E5" s="153" t="s">
        <v>2</v>
      </c>
      <c r="F5" s="153" t="s">
        <v>4</v>
      </c>
      <c r="G5" s="152" t="s">
        <v>3</v>
      </c>
      <c r="H5" s="152" t="s">
        <v>5</v>
      </c>
      <c r="I5" s="152" t="s">
        <v>6</v>
      </c>
      <c r="J5" s="152" t="s">
        <v>7</v>
      </c>
      <c r="K5" s="152" t="s">
        <v>8</v>
      </c>
      <c r="M5" s="205" t="s">
        <v>331</v>
      </c>
      <c r="N5" s="205"/>
    </row>
    <row r="6" spans="1:14" ht="108" x14ac:dyDescent="0.25">
      <c r="A6" s="268" t="s">
        <v>222</v>
      </c>
      <c r="B6" s="220" t="s">
        <v>103</v>
      </c>
      <c r="C6" s="265">
        <v>0</v>
      </c>
      <c r="D6" s="30" t="s">
        <v>302</v>
      </c>
      <c r="E6" s="65" t="s">
        <v>509</v>
      </c>
      <c r="F6" s="137" t="s">
        <v>399</v>
      </c>
      <c r="G6" s="64">
        <v>1</v>
      </c>
      <c r="H6" s="64">
        <v>0</v>
      </c>
      <c r="I6" s="64">
        <v>0</v>
      </c>
      <c r="J6" s="64">
        <v>0</v>
      </c>
      <c r="K6" s="64">
        <f>SUM(G6:J6)</f>
        <v>1</v>
      </c>
      <c r="M6" s="220" t="s">
        <v>103</v>
      </c>
      <c r="N6" s="265">
        <v>6000000</v>
      </c>
    </row>
    <row r="7" spans="1:14" ht="96.75" x14ac:dyDescent="0.25">
      <c r="A7" s="269"/>
      <c r="B7" s="221"/>
      <c r="C7" s="266"/>
      <c r="D7" s="31" t="s">
        <v>302</v>
      </c>
      <c r="E7" s="10" t="s">
        <v>405</v>
      </c>
      <c r="F7" s="137" t="s">
        <v>399</v>
      </c>
      <c r="G7" s="61">
        <v>39999998</v>
      </c>
      <c r="H7" s="61">
        <v>39999999</v>
      </c>
      <c r="I7" s="61">
        <v>36999999</v>
      </c>
      <c r="J7" s="61">
        <v>34999999</v>
      </c>
      <c r="K7" s="61">
        <f>SUM(G7:J7)</f>
        <v>151999995</v>
      </c>
      <c r="M7" s="221"/>
      <c r="N7" s="266"/>
    </row>
    <row r="8" spans="1:14" ht="48.75" x14ac:dyDescent="0.25">
      <c r="A8" s="269"/>
      <c r="B8" s="222"/>
      <c r="C8" s="267"/>
      <c r="D8" s="31" t="s">
        <v>302</v>
      </c>
      <c r="E8" s="10" t="s">
        <v>406</v>
      </c>
      <c r="F8" s="137" t="s">
        <v>399</v>
      </c>
      <c r="G8" s="61">
        <v>1</v>
      </c>
      <c r="H8" s="61">
        <v>1</v>
      </c>
      <c r="I8" s="61">
        <v>1</v>
      </c>
      <c r="J8" s="61">
        <v>1</v>
      </c>
      <c r="K8" s="61">
        <f>SUM(G8:J8)</f>
        <v>4</v>
      </c>
      <c r="M8" s="222"/>
      <c r="N8" s="267"/>
    </row>
    <row r="9" spans="1:14" ht="96.75" x14ac:dyDescent="0.25">
      <c r="A9" s="270"/>
      <c r="B9" s="8" t="s">
        <v>105</v>
      </c>
      <c r="C9" s="9">
        <v>0</v>
      </c>
      <c r="D9" s="31" t="s">
        <v>302</v>
      </c>
      <c r="E9" s="10" t="s">
        <v>405</v>
      </c>
      <c r="F9" s="137" t="s">
        <v>399</v>
      </c>
      <c r="G9" s="61">
        <v>10000000</v>
      </c>
      <c r="H9" s="61">
        <f>10000000-2000000</f>
        <v>8000000</v>
      </c>
      <c r="I9" s="61">
        <f>15000000+3000000</f>
        <v>18000000</v>
      </c>
      <c r="J9" s="61">
        <f>20000000-1000000</f>
        <v>19000000</v>
      </c>
      <c r="K9" s="61">
        <f>SUM(G9:J9)</f>
        <v>55000000</v>
      </c>
      <c r="M9" s="8" t="s">
        <v>105</v>
      </c>
      <c r="N9" s="9">
        <v>28401250</v>
      </c>
    </row>
    <row r="10" spans="1:14" ht="24" x14ac:dyDescent="0.25">
      <c r="A10" s="215" t="s">
        <v>13</v>
      </c>
      <c r="B10" s="216"/>
      <c r="C10" s="217">
        <f>SUM(C6:C9)</f>
        <v>0</v>
      </c>
      <c r="D10" s="218" t="s">
        <v>10</v>
      </c>
      <c r="E10" s="218"/>
      <c r="F10" s="219"/>
      <c r="G10" s="154">
        <f>SUM(G6:G9)</f>
        <v>50000000</v>
      </c>
      <c r="H10" s="154">
        <f>SUM(H6:H9)</f>
        <v>48000000</v>
      </c>
      <c r="I10" s="154">
        <f>SUM(I6:I9)</f>
        <v>55000000</v>
      </c>
      <c r="J10" s="154">
        <f>SUM(J6:J9)</f>
        <v>54000000</v>
      </c>
      <c r="K10" s="155">
        <f t="shared" ref="K10" si="0">SUM(G10:J10)</f>
        <v>207000000</v>
      </c>
      <c r="M10" s="69" t="s">
        <v>104</v>
      </c>
      <c r="N10" s="9">
        <v>65598750</v>
      </c>
    </row>
    <row r="11" spans="1:14" ht="15.75" thickBot="1" x14ac:dyDescent="0.3">
      <c r="A11" s="188"/>
      <c r="B11" s="189"/>
      <c r="C11" s="191"/>
      <c r="D11" s="194" t="s">
        <v>9</v>
      </c>
      <c r="E11" s="194"/>
      <c r="F11" s="194"/>
      <c r="G11" s="194"/>
      <c r="H11" s="194"/>
      <c r="I11" s="194"/>
      <c r="J11" s="195"/>
      <c r="K11" s="58">
        <f>SUM(K6:K9)</f>
        <v>207000000</v>
      </c>
    </row>
    <row r="14" spans="1:14" x14ac:dyDescent="0.25">
      <c r="G14" s="103"/>
      <c r="H14" s="103"/>
      <c r="I14" s="103"/>
      <c r="J14" s="103"/>
    </row>
  </sheetData>
  <sortState ref="A6:K9">
    <sortCondition ref="B6:B9"/>
    <sortCondition ref="D6:D9"/>
  </sortState>
  <mergeCells count="14">
    <mergeCell ref="M5:N5"/>
    <mergeCell ref="A10:B11"/>
    <mergeCell ref="C10:C11"/>
    <mergeCell ref="D10:F10"/>
    <mergeCell ref="D11:J11"/>
    <mergeCell ref="M6:M8"/>
    <mergeCell ref="N6:N8"/>
    <mergeCell ref="A1:K1"/>
    <mergeCell ref="A2:K2"/>
    <mergeCell ref="A3:K3"/>
    <mergeCell ref="A4:K4"/>
    <mergeCell ref="B6:B8"/>
    <mergeCell ref="C6:C8"/>
    <mergeCell ref="A6:A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Estructura Fondo Local de Salud</vt:lpstr>
      <vt:lpstr>Prog 1 Proyecto amb</vt:lpstr>
      <vt:lpstr>Prog 2 Proyecto ECNT</vt:lpstr>
      <vt:lpstr>Prog 3 Proyecto SM</vt:lpstr>
      <vt:lpstr>Prog 4 Proyecto SAN</vt:lpstr>
      <vt:lpstr>Prog 5 Proyecto SSR</vt:lpstr>
      <vt:lpstr>Prog 6 Proyecto Transmi</vt:lpstr>
      <vt:lpstr>Prog 7 Proyecto Emerg</vt:lpstr>
      <vt:lpstr>Prog 8 Proyecto lab</vt:lpstr>
      <vt:lpstr>Prog 9 Proyecto Vulnerables</vt:lpstr>
      <vt:lpstr>Prog 10 Proyecto Sub</vt:lpstr>
      <vt:lpstr>Prog 10 Proyecto PPNA</vt:lpstr>
      <vt:lpstr>Prog 10 Proyecto apoyo</vt:lpstr>
      <vt:lpstr>Prog 10 Proyecto SIIS</vt:lpstr>
      <vt:lpstr>Prog 10 Proyecto Hospital</vt:lpstr>
      <vt:lpstr>Prog 10 Proyecto particip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2020-06-26T19:44:06Z</dcterms:modified>
</cp:coreProperties>
</file>