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PLANEACIÓN\"/>
    </mc:Choice>
  </mc:AlternateContent>
  <bookViews>
    <workbookView xWindow="0" yWindow="0" windowWidth="28800" windowHeight="11835" activeTab="5"/>
  </bookViews>
  <sheets>
    <sheet name="1" sheetId="11" r:id="rId1"/>
    <sheet name="2" sheetId="5" r:id="rId2"/>
    <sheet name="3" sheetId="4" r:id="rId3"/>
    <sheet name="4" sheetId="8" r:id="rId4"/>
    <sheet name="5" sheetId="6" r:id="rId5"/>
    <sheet name="6" sheetId="1" r:id="rId6"/>
    <sheet name="7" sheetId="9" r:id="rId7"/>
    <sheet name="8" sheetId="10" r:id="rId8"/>
    <sheet name="9" sheetId="7" r:id="rId9"/>
    <sheet name="FUENTES DE VERIFICACIÓN " sheetId="3" state="hidden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L17" i="1"/>
  <c r="L16" i="1"/>
  <c r="L15" i="1"/>
  <c r="S14" i="1"/>
  <c r="L14" i="1"/>
  <c r="L13" i="1"/>
  <c r="H11" i="1"/>
  <c r="H10" i="1"/>
  <c r="I10" i="1" s="1"/>
  <c r="L9" i="1"/>
  <c r="L8" i="1"/>
  <c r="K7" i="1"/>
  <c r="J7" i="1"/>
  <c r="I7" i="1"/>
  <c r="L7" i="1" s="1"/>
  <c r="H7" i="1"/>
  <c r="I12" i="1" l="1"/>
  <c r="J10" i="1"/>
  <c r="I11" i="1"/>
  <c r="L11" i="1" s="1"/>
  <c r="H12" i="1"/>
  <c r="K10" i="1" l="1"/>
  <c r="J12" i="1"/>
  <c r="K12" i="1" l="1"/>
  <c r="L12" i="1" s="1"/>
  <c r="L10" i="1"/>
  <c r="L18" i="1" l="1"/>
  <c r="L19" i="1" s="1"/>
  <c r="J17" i="7" l="1"/>
  <c r="K17" i="7" s="1"/>
  <c r="I17" i="7"/>
  <c r="H17" i="7"/>
  <c r="G17" i="7"/>
  <c r="C17" i="7"/>
  <c r="K16" i="7"/>
  <c r="K15" i="7"/>
  <c r="K14" i="7"/>
  <c r="K13" i="7"/>
  <c r="G23" i="11" l="1"/>
  <c r="J22" i="11" l="1"/>
  <c r="I22" i="11"/>
  <c r="H22" i="11"/>
  <c r="G22" i="11"/>
  <c r="K22" i="11" s="1"/>
  <c r="C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M23" i="10" l="1"/>
  <c r="J23" i="10"/>
  <c r="I23" i="10"/>
  <c r="H23" i="10"/>
  <c r="G23" i="10"/>
  <c r="K23" i="10" s="1"/>
  <c r="C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J21" i="9"/>
  <c r="I21" i="9"/>
  <c r="H21" i="9"/>
  <c r="G21" i="9"/>
  <c r="K21" i="9" s="1"/>
  <c r="C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22" i="9" s="1"/>
  <c r="K7" i="9"/>
  <c r="K14" i="8" l="1"/>
  <c r="C14" i="8"/>
  <c r="K13" i="8"/>
  <c r="K12" i="8"/>
  <c r="K11" i="8"/>
  <c r="K10" i="8"/>
  <c r="K9" i="8"/>
  <c r="K8" i="8"/>
  <c r="K7" i="8"/>
  <c r="H19" i="6" l="1"/>
  <c r="C19" i="6"/>
  <c r="K18" i="6"/>
  <c r="K17" i="6"/>
  <c r="K16" i="6"/>
  <c r="K15" i="6"/>
  <c r="J9" i="6"/>
  <c r="K9" i="6" s="1"/>
  <c r="I9" i="6"/>
  <c r="H9" i="6"/>
  <c r="G9" i="6"/>
  <c r="J8" i="6"/>
  <c r="I8" i="6"/>
  <c r="H8" i="6"/>
  <c r="G8" i="6"/>
  <c r="K8" i="6" s="1"/>
  <c r="J7" i="6"/>
  <c r="J19" i="6" s="1"/>
  <c r="I7" i="6"/>
  <c r="I19" i="6" s="1"/>
  <c r="H7" i="6"/>
  <c r="G7" i="6"/>
  <c r="G19" i="6" s="1"/>
  <c r="K19" i="6" l="1"/>
  <c r="K7" i="6"/>
  <c r="J35" i="5" l="1"/>
  <c r="I35" i="5"/>
  <c r="G35" i="5"/>
  <c r="C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H9" i="5"/>
  <c r="K9" i="5" s="1"/>
  <c r="K8" i="5"/>
  <c r="K7" i="5"/>
  <c r="H35" i="5" l="1"/>
  <c r="K35" i="5" l="1"/>
  <c r="G37" i="5" l="1"/>
  <c r="I37" i="5"/>
  <c r="J37" i="5"/>
  <c r="H37" i="5"/>
  <c r="K14" i="4" l="1"/>
  <c r="C14" i="4"/>
  <c r="K13" i="4"/>
  <c r="K12" i="4"/>
  <c r="K11" i="4"/>
  <c r="K10" i="4"/>
  <c r="K9" i="4"/>
  <c r="K8" i="4"/>
  <c r="K7" i="4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2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3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4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5.xml><?xml version="1.0" encoding="utf-8"?>
<comments xmlns="http://schemas.openxmlformats.org/spreadsheetml/2006/main">
  <authors>
    <author>Maria Monica Villamil Gallego</author>
    <author>Mauricio Andrés Zapata García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Al valor inicial que se tenía presupuestado $794.080.000 se reduce en $287.030.011 esta actividad para ayudar a equilibrar el presupuesto del 2020 Del programa de Direccionamiento Estratégico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Al valor inicial que se tenía presupuestado $700.330.000 se reduce en $1.140.005 esta actividad para ayudar a equilibrar el presupuesto del 2021 Del programa de Direccionamiento Estratégico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El valor inicial presupuestado $744.520.000 se adiciona en $210.805.996 en esta actividad para ayudar a equilibrar el presupuesto del 2022 del programa de Direccionamiento Estratégico</t>
        </r>
      </text>
    </comment>
    <comment ref="K7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El valor inicial presupuestado $788.869.992 se adiciona en $77.567.532 en esta actividad para ayudar a equilibrar el presupuesto del 2023 del programa de Direccionamiento Estratégico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Tomado de lo presupuestado para el 2020 del concurso económico</t>
        </r>
      </text>
    </comment>
    <comment ref="I10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Se tomó el costo de estas actividades para el 2020 y se incrementó en un 6,72% tal como se explica en el archivo de Excel "Presupuesto cuatrienio Subd  Info Caract" ubicado en la ruta "\\10.1.10.2\Planeacion\4. SUB INFORMACIÓN Y CARACTERIZACIÓN\5.SEGUIMIENTO PLAN DE ACCIÓN Y PLAN INDICATIVO\2020\Insumos PI Y PA 2020\Justificación plan plurianual subdirección"</t>
        </r>
      </text>
    </comment>
    <comment ref="J10" authorId="1" shapeId="0">
      <text>
        <r>
          <rPr>
            <b/>
            <sz val="9"/>
            <color indexed="81"/>
            <rFont val="Tahoma"/>
            <family val="2"/>
          </rPr>
          <t xml:space="preserve">Mauricio Andrés Zapata García: </t>
        </r>
        <r>
          <rPr>
            <sz val="9"/>
            <color indexed="81"/>
            <rFont val="Tahoma"/>
            <family val="2"/>
          </rPr>
          <t>Se tomó el costo de estas actividades para el 2021 y se incrementó en un 6,31% tal como se explica en el archivo de Excel "Presupuesto cuatrienio Subd  Info Caract" ubicado en la ruta "\\10.1.10.2\Planeacion\4. SUB INFORMACIÓN Y CARACTERIZACIÓN\5.SEGUIMIENTO PLAN DE ACCIÓN Y PLAN INDICATIVO\2020\Insumos PI Y PA 2020\Justificación plan plurianual subdirección"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Se tomó el costo de estas actividades para el 2020 y se incrementó en un 6,02% tal como se explica en el archivo de Excel "Presupuesto cuatrienio Subd  Info Caract" ubicado en la ruta "\\10.1.10.2\Planeacion\4. SUB INFORMACIÓN Y CARACTERIZACIÓN\5.SEGUIMIENTO PLAN DE ACCIÓN Y PLAN INDICATIVO\2020\Insumos PI Y PA 2020\Justificación plan plurianual subdirección"</t>
        </r>
      </text>
    </comment>
    <comment ref="H11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El último contrato de capacitación en ArcGis realizado por la subdirección tuvo un costo de $19.399.330 en el 2017 se asume un incremento del 8% obteniéndose $20.951.330</t>
        </r>
      </text>
    </comment>
    <comment ref="I11" authorId="1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Se asume un incremento del 4% para el año 2021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 xml:space="preserve">Mauricio Andrés Zapata García: </t>
        </r>
        <r>
          <rPr>
            <sz val="9"/>
            <color indexed="81"/>
            <rFont val="Tahoma"/>
            <family val="2"/>
          </rPr>
          <t xml:space="preserve">Es el resultado de restarle  al valor presupuestado en el plan plurianual para este año los costos de las otras actividades en el mismo año del actual presupuesto.
</t>
        </r>
      </text>
    </comment>
    <comment ref="I12" authorId="1" shapeId="0">
      <text>
        <r>
          <rPr>
            <b/>
            <sz val="9"/>
            <color indexed="81"/>
            <rFont val="Tahoma"/>
            <family val="2"/>
          </rPr>
          <t xml:space="preserve">Mauricio Andrés Zapata García: </t>
        </r>
        <r>
          <rPr>
            <sz val="9"/>
            <color indexed="81"/>
            <rFont val="Tahoma"/>
            <family val="2"/>
          </rPr>
          <t>Es el resultado de restarle  al valor presupuestado en el plan plurianual para este año los costos de las otras actividades en el mismo año del actual presupuesto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 xml:space="preserve">Mauricio Andrés Zapata García: </t>
        </r>
        <r>
          <rPr>
            <sz val="9"/>
            <color indexed="81"/>
            <rFont val="Tahoma"/>
            <family val="2"/>
          </rPr>
          <t xml:space="preserve">Es el resultado de restarle  al valor presupuestado en el plan plurianual para este año los costos de las otras actividades en el mismo año del actual presupuesto
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 xml:space="preserve">Mauricio Andrés Zapata García: </t>
        </r>
        <r>
          <rPr>
            <sz val="9"/>
            <color indexed="81"/>
            <rFont val="Tahoma"/>
            <family val="2"/>
          </rPr>
          <t xml:space="preserve">Es el resultado de restarle  al valor presupuestado en el plan plurianual para este año los costos de las otras actividades en el mismo año del actual presupuesto
</t>
        </r>
      </text>
    </comment>
  </commentList>
</comments>
</file>

<file path=xl/comments6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7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8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<sst xmlns="http://schemas.openxmlformats.org/spreadsheetml/2006/main" count="362" uniqueCount="188">
  <si>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</si>
  <si>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</si>
  <si>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</si>
  <si>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</si>
  <si>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</si>
  <si>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</si>
  <si>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</si>
  <si>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</si>
  <si>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</si>
  <si>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</si>
  <si>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</si>
  <si>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</si>
  <si>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</si>
  <si>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</si>
  <si>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</si>
  <si>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</si>
  <si>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t>NUEVO</t>
  </si>
  <si>
    <t>ACTUALIZACIÓN DEL SISTEMA DE POTENCIALES BENEFICIARIOS DEL SISBEN ITAGUI</t>
  </si>
  <si>
    <t xml:space="preserve">ACTUALIZACIÓN DEL SISTEMA DE ESTRATIFICACIÓN MUNICIPAL ITAGUI </t>
  </si>
  <si>
    <t>07040204030201  01</t>
  </si>
  <si>
    <t>Bases de datos SISBEN actualizada</t>
  </si>
  <si>
    <t>Fortalecimiento de la oficina del Sisbén con personal asistencial, técnico, profesional, recursos tecnológicos (adquisición o mantenimiento), papelería, muebles y enseres.</t>
  </si>
  <si>
    <t xml:space="preserve">Aplicación  de la metodología Sisbén IV y mantenimiento a la base de datos a través del software SisbenApp  </t>
  </si>
  <si>
    <t>Realización de envíos periódicos de información al DNP y verificación del estado.</t>
  </si>
  <si>
    <t>07040204030301  01</t>
  </si>
  <si>
    <t>07040204030302  61</t>
  </si>
  <si>
    <t>Predios con estratificación socioeconómica identificados</t>
  </si>
  <si>
    <t>Capacitaciones al Comité Permanente de Estratificación y/o a la secretaría técnica (funcionarios del área de estratificación)</t>
  </si>
  <si>
    <t>Informes de estratificación rendidos en el formato SUI a la Superintendencia de Servicios Públicos Domiciliarios</t>
  </si>
  <si>
    <t>Aplicación de las metodologías vigentes de estratificación</t>
  </si>
  <si>
    <t>1- Certificados de estratificación</t>
  </si>
  <si>
    <t>Informe anual estadístico  y de indicadores elaborado</t>
  </si>
  <si>
    <t>Recolección y consolidación de la información estadística del municipio de Itagüí</t>
  </si>
  <si>
    <t>Fortalecimiento del área de  estadística con personal asistencial, técnico y/o profesional</t>
  </si>
  <si>
    <t>1- Documento estadístico consolidado en forma digital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</si>
  <si>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Actualización del sistema de  caracterización e información sociecocómica y estadística de Itagüí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</si>
  <si>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Departamento Administrativo de Planeación</t>
    </r>
  </si>
  <si>
    <t xml:space="preserve">DESCRIPCIÓN FUENTE DE VERIFICACIÓN </t>
  </si>
  <si>
    <t>TIPO DE FUENTE DE VERIFICACIÓN</t>
  </si>
  <si>
    <t>Documento oficial</t>
  </si>
  <si>
    <t>Encuesta</t>
  </si>
  <si>
    <t>Entrevista</t>
  </si>
  <si>
    <t>Estadísticas</t>
  </si>
  <si>
    <t>Evaluación</t>
  </si>
  <si>
    <t>Informe</t>
  </si>
  <si>
    <t>Inspección</t>
  </si>
  <si>
    <t>Publicación</t>
  </si>
  <si>
    <t>Registros contables</t>
  </si>
  <si>
    <t>Logística (honorarios de los miembros del CPE, refrigerios entre otros) necesaria para atender los eventos de sensibilización  del Comité Permanente de Estratificación (CPE)</t>
  </si>
  <si>
    <t>1- Formatos recibidos de las unidades administrativas con la información diligenciada
2- Documento estadístico consolidado en forma digital</t>
  </si>
  <si>
    <t>1- Certificado donde consta el personal de planta o contratista (si aplica) que laboró en el periodo</t>
  </si>
  <si>
    <t>1- Actas de Comité Permanente de Estratificación 
2-  Contrato (si aplica)</t>
  </si>
  <si>
    <t>Fortalecimiento del área de  estratificación con personal asistencial, técnico, profesional, recursos tecnológicos (adquisición o mantenimiento), distintivos institucionales, papelería, muebles y enseres.</t>
  </si>
  <si>
    <t>1- Captura de pantalla del cargue al SUI desde la pagina web de la Superservicios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</si>
  <si>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Mantenimiento y fortalecimiento del Sistema Integrado de Gestión de Calidad 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</si>
  <si>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 </t>
    </r>
    <r>
      <rPr>
        <sz val="14"/>
        <color theme="1"/>
        <rFont val="Calibri"/>
        <family val="2"/>
        <scheme val="minor"/>
      </rPr>
      <t>Departamento Administrativo de Planeación</t>
    </r>
  </si>
  <si>
    <t xml:space="preserve">FUENTES DE VERIFICACIÓN </t>
  </si>
  <si>
    <t>MANTENIMIENTO Y FORTALECIMIENTO DEL SISTEMA INTEGRADO DE GESTION</t>
  </si>
  <si>
    <t>02040204020101  01</t>
  </si>
  <si>
    <t>Certificación y/o renovación del Sistema de Gestión (ISO 9001) lograda</t>
  </si>
  <si>
    <t>Asesoría,  acompañamiento al seguimiento y
Actualización de los procesos</t>
  </si>
  <si>
    <t xml:space="preserve">Informe de asistencia. 
Informe asesorias de calidad. 
Publicación en la Pagina web del municipio la Actualización de los procesos  </t>
  </si>
  <si>
    <t>Capacitaciones</t>
  </si>
  <si>
    <t xml:space="preserve">Informe de Oficios.
Informe de Correos electronicos.
Informe de asistencia a capacitaciones </t>
  </si>
  <si>
    <t>Auditorias Internas de calidad</t>
  </si>
  <si>
    <t xml:space="preserve">Informe de Programa de auditoria  
Informe de notificaciones y oficio de fechas de Auditoria.
Informe de Resultados de Auditoria.
Informe de Planes de Mejoramiento </t>
  </si>
  <si>
    <t>Sistema de planeación Territorial municipal, diseñado e implementado</t>
  </si>
  <si>
    <t>Actualizacion  SMP</t>
  </si>
  <si>
    <t>Diseño y logistica  Plan operativo del SMP</t>
  </si>
  <si>
    <t>Diseño sistema de seguimiento y control dinamicas de funcionamiento  del SMP</t>
  </si>
  <si>
    <t>Implementacion del sistema de seguimiento  y control al  SMP</t>
  </si>
  <si>
    <t xml:space="preserve">Asesoria y asitencia tecnica en procedimientos inherentes al  SMP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</si>
  <si>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:FORTALECIMIENTO DEL SISTEMA MUNICIPAL DE PLANEACION 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</si>
  <si>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DEPARTAMENTO ADMINISTRATIVO DE PLANEACION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</si>
  <si>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b/>
        <u/>
        <sz val="14"/>
        <color theme="1"/>
        <rFont val="Calibri"/>
        <family val="2"/>
        <scheme val="minor"/>
      </rPr>
      <t xml:space="preserve">FORTALECIMIENTO DEL MODELO INTEGRADO DE PLANEACIÓN Y GESTIÓN 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</si>
  <si>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b/>
        <u/>
        <sz val="14"/>
        <color theme="1"/>
        <rFont val="Calibri"/>
        <family val="2"/>
        <scheme val="minor"/>
      </rPr>
      <t>DEPARTAMENTO ADMINISTRATIVO DE PLANEACIÓN</t>
    </r>
  </si>
  <si>
    <t>Seguimiento a Planes estratégicos elaborados (MIPG)</t>
  </si>
  <si>
    <t>Asesorías y/o capacitaciones a las Unidades Administrativas relacionadas con el FURAG en el marco de MIPG</t>
  </si>
  <si>
    <t>Asesoría y seguimiento a planes y políticas institucionales en el marco de MIPG</t>
  </si>
  <si>
    <t xml:space="preserve">Informes consolidados de seguimiento de MIPG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</si>
  <si>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Fortalececimiento  del habitat, por la dignidad de los moradores del corregimiento El manzanillo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</si>
  <si>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DEPARTAMENTO ADMINISTRATIVO DE PLANEACIÓN</t>
    </r>
  </si>
  <si>
    <t>Estrategia de integración de las dimensiones del desarrollo corregimental implementada  con la oferta pública</t>
  </si>
  <si>
    <t xml:space="preserve">efectuar  acompañamiento integral para los procesos de legalización, titulacion y recoconcimiento de la tenencia de la tierra y la propiedad inmueble </t>
  </si>
  <si>
    <t xml:space="preserve">DOCUMENTO OFICIAL - Fotografias, Actas, Informe, Listas de asistencia, Registros de audio  </t>
  </si>
  <si>
    <t xml:space="preserve">Establecer acciones que aumenten la participacion directa de la ciudadania y grupos bases en la sostenibilidad ambiental y la proteccion de los recursos naturales y la gestion de recursos ante empresas privadas </t>
  </si>
  <si>
    <t>Orientar la ruta agroecoturistica y  cultural del manzanillo</t>
  </si>
  <si>
    <t xml:space="preserve">DOCUMENTO OFICIAL - Fotografias, cartagrafia, Actas, Informe, Listas de asistencia, Registros de audio  </t>
  </si>
  <si>
    <t xml:space="preserve">orientar el capital social mediante la asesoria tecnica a organizaciones base para la realizacion de acciones en beneficio del corregimiento </t>
  </si>
  <si>
    <t xml:space="preserve">acompañamiento psicosocial moradores </t>
  </si>
  <si>
    <t xml:space="preserve">DOCUMENTO OFICIAL - Fotografias, Informe, Listas de asistencia, Registros de audio  </t>
  </si>
  <si>
    <t xml:space="preserve">fortalecimiento de la oferta institucional, la gobernanza y el tejido social en el corregimiento el Manzanillo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</si>
  <si>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Implementación  Plan Anticorrupción y de atención al ciudadano 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</si>
  <si>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Departamento Administrativo de Planeación</t>
    </r>
  </si>
  <si>
    <t>IMPLEMENTACION DEL PLAN ANTICORRUPCION Y ATENCION AL CIUDADANO</t>
  </si>
  <si>
    <t>07040204020101  01</t>
  </si>
  <si>
    <t>Plan anticorrupción elaborado e implementado</t>
  </si>
  <si>
    <t>Contratar y  verificar la Actualización del Plan Anticorrupción</t>
  </si>
  <si>
    <t>informe: Documento Plan anticorrupción actualizado</t>
  </si>
  <si>
    <t>Jornadas de Sensibilización del  Plan Anticorrupción (2)</t>
  </si>
  <si>
    <t>Informe: Listado de asistencias, registro fotografico, correos.</t>
  </si>
  <si>
    <t>3 'Publicaciones  con  3 seguimientos al mapa de riesgos de corrupción</t>
  </si>
  <si>
    <t>Informe: Publicaciones en la pagina Web del municipio.</t>
  </si>
  <si>
    <t>Sensibilizar a funcionarios acerca de la política de administración del riesgo</t>
  </si>
  <si>
    <t xml:space="preserve">Informe: Actas de reunión de fase de Sensibilización
Listado de asistencias, registro fotografico, correos. </t>
  </si>
  <si>
    <t xml:space="preserve">Rendición de Cuentas realizadas  </t>
  </si>
  <si>
    <t>Acompañamiento  al alistamiento Institucional y la Logística de la Audiencia Pública de Rendición de Cuentas</t>
  </si>
  <si>
    <t>Informe: Actas de reunión de alistamiento y organización logística</t>
  </si>
  <si>
    <t xml:space="preserve">Apoyar las  2 Audiencias Públicas  de Rendición de Cuentas </t>
  </si>
  <si>
    <t>Informe: Listados control asistencia y registros fotográficos</t>
  </si>
  <si>
    <t>Hacer seguimiento a  los resultados de la Audiencia Pública de Rendición de Cuentas</t>
  </si>
  <si>
    <t>Informe: Informe de los resultados de la Audiencia Pública de Rendición de Cuentas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</si>
  <si>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Revision y ajuste del plan de ordenamiento territorial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</si>
  <si>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 Departamento Administrativo de Planeación </t>
    </r>
  </si>
  <si>
    <t xml:space="preserve">IMPLEMENTACION DEL ORDENAMIENTO TERRITORIAL </t>
  </si>
  <si>
    <t>07040501010101  01</t>
  </si>
  <si>
    <t>Plan de ordenamiento territorial formulado</t>
  </si>
  <si>
    <t>Diagnostico actual del POT Vigente (Incluye Socializacion de los resultados obtenidos por el estudio fase de alistamiento realizado por la universidad EAFIT)</t>
  </si>
  <si>
    <t>INFORME
(Informes, Documentos, Actas)</t>
  </si>
  <si>
    <t>Elaboracion de estudios de movilidad</t>
  </si>
  <si>
    <t>INFORME
(Informes, Documento final del estudio realizado, Actas)</t>
  </si>
  <si>
    <t>Elaboracion de estudios de movimientos en masa</t>
  </si>
  <si>
    <t>Interventoria al proceso de revision del POT
(2 profesionales especializados $6,500,000 c/u*6 meses)</t>
  </si>
  <si>
    <t>Profesionales: Geologo especialiado $6,500,000_ Ing. Ambiental $5.000.000,oo Arquitecto o Ingeniero Civil $5.000.000,oo *6 meses</t>
  </si>
  <si>
    <t>Apoyo a la realización de los estudios técnicos complementarios para la revisión y ajuste del POT</t>
  </si>
  <si>
    <t>Elaboracion de Estudios de Torrencialidad</t>
  </si>
  <si>
    <t>Elaboracion de Estudios de Red Hidrica</t>
  </si>
  <si>
    <t>Elaboracion de Estudios Plan Habitacional</t>
  </si>
  <si>
    <t>Elaboracion de Estudios Estructural Ecologica</t>
  </si>
  <si>
    <t>Formulacion del POT</t>
  </si>
  <si>
    <t>INFORME
(Informes, Documentos relacionados con las etapas de formulacion y ajuste del POT, Actas)</t>
  </si>
  <si>
    <t>Acompañamiento del contratista con las diferentes instancias</t>
  </si>
  <si>
    <t>Concertacion y Aprobacion del POT</t>
  </si>
  <si>
    <t>DOCUMENTO OFICIAL
(Documentos relacionados con concertacion y aprobacion del POT, Actas)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</si>
  <si>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>Implementacion del ordenamiento territorial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</si>
  <si>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Departamento Administrativo de Planeación </t>
    </r>
  </si>
  <si>
    <t>Sistema de información geográfico  implementado (SIG) ($ 850.000.000)</t>
  </si>
  <si>
    <t>Diagnostico de cartografia municipal existente</t>
  </si>
  <si>
    <t>Definicion y especificaciones de los requerimientos para la plataforma</t>
  </si>
  <si>
    <t>INFORME
(Informes, Documento con especificaciones, Actas)</t>
  </si>
  <si>
    <t>Creacion de la Plataforma SIGMI</t>
  </si>
  <si>
    <t>Actualizacion licencias ARCGIS</t>
  </si>
  <si>
    <t>Incorporacion de informacion cartografica en la plataforma</t>
  </si>
  <si>
    <t>INFORME
(Informe de seguimiento,  Actas)</t>
  </si>
  <si>
    <t>Adquision de equipos y elementos tecnologicos</t>
  </si>
  <si>
    <t>INFORME
(Informes con especificaciones, cotizaciones,  Actas)</t>
  </si>
  <si>
    <t>Ajuste y puesta en funcionamiento de la plataforma</t>
  </si>
  <si>
    <t>Capacitaciones, asistencia y asesoria</t>
  </si>
  <si>
    <t>INFORME
(Informes, Actas)</t>
  </si>
  <si>
    <t>Supervision y acompañamiento a la plataforma SIGMI</t>
  </si>
  <si>
    <t xml:space="preserve"> Expediente para la administración  y seguimiento a la información del POT implementado  ($ 400.000.00)</t>
  </si>
  <si>
    <t>Diagnostico del expediente municipal existente</t>
  </si>
  <si>
    <t>Definicion y especificaciones de los requerimientos de la plataforma a implementar</t>
  </si>
  <si>
    <t>Desarrollo e implementacion de las funcionalidades definidas para la plataforma</t>
  </si>
  <si>
    <t>Organización de la informacion</t>
  </si>
  <si>
    <t>INFORME
(Informes, Documentos con especificaciones, Actas)</t>
  </si>
  <si>
    <t>Cargue  de la información proveniente de la formulacion y ajuste del POT</t>
  </si>
  <si>
    <t>Supervision y acompañamiento a la plataforma Expediente Municipal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</si>
  <si>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FORTALECIMIENTO DE LA PLANIFICACIÓN ESTRATÉGICA ITAGUI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</si>
  <si>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DEPARTAMENTO ADMINISTRATIVO DE PLANEACIÓN </t>
    </r>
  </si>
  <si>
    <t>Documento de Plan de Desarrollo Territorial aprobado</t>
  </si>
  <si>
    <t xml:space="preserve">Formulación del Plan de Desarrollo Municipal </t>
  </si>
  <si>
    <t xml:space="preserve">Publicación del Plan de Desarrollo Municipal </t>
  </si>
  <si>
    <t xml:space="preserve">Socialización del Plan de Desarrollo Municipal </t>
  </si>
  <si>
    <t>Proyectos de inversión pública formulados y radicados</t>
  </si>
  <si>
    <t>Realización de jornadas de capacitación  en Formulación de Proyectos de inversión Publica y manejo de las Plataformas MGA WEB Y SUIFP</t>
  </si>
  <si>
    <t>Formulación de Proyectos de Inversión   y cargue de la Información en las Plataformas MGA WEB Y SUIFP</t>
  </si>
  <si>
    <t xml:space="preserve">Seguimiento y acompañamiento a la actualización de los Proyectos de Inversión en la Plataforma SUIFP </t>
  </si>
  <si>
    <t xml:space="preserve">Estructuración del POAI </t>
  </si>
  <si>
    <t xml:space="preserve">Estructuración del Plan Indicativo </t>
  </si>
  <si>
    <t xml:space="preserve">Estructuración del Plan  de Acción </t>
  </si>
  <si>
    <t>Reportes de seguimiento a la inversión pública del PDM elaborados</t>
  </si>
  <si>
    <t>Identificación del Sistema de Seguimiento a   los Proyectos de Inversión  SPI</t>
  </si>
  <si>
    <t>Desarrollo de jornadas de Capacitación para la Implementación del Sistema de Seguimiento a   los Proyectos de Inversión  SPI</t>
  </si>
  <si>
    <t>Implementación del Sistema de Seguimiento a   los Proyectos de Inversión  SPI (Cargue de Proyectos)</t>
  </si>
  <si>
    <t>Implementación  del Comité de Seguimiento al Plan de Desarrollo</t>
  </si>
  <si>
    <t>Consolidacion y publicación de Informes de Seguimiento al Plan Indicativo y Plan de Acción</t>
  </si>
  <si>
    <t>Cargue de Plantillas del Plan de Desarrollo en la Plataforma   SIEE (Sistema de Información para la evaluación de la Eficacia</t>
  </si>
  <si>
    <t xml:space="preserve">Consolidación y Cargue de los componentes de capacidad Administrativa  y eficiencia   en la Plataforma GESTIÓN WEB </t>
  </si>
  <si>
    <t>Consejo Territorial de Planeación apoyado</t>
  </si>
  <si>
    <t xml:space="preserve">Apoyo al funcionamiento del Consejo Municipal de  Planeación </t>
  </si>
  <si>
    <t>PROYECCION ESTRATEGICA INTEGRAL DE LA GESTION MUNICIPAL</t>
  </si>
  <si>
    <t>07040204030101  01</t>
  </si>
  <si>
    <t xml:space="preserve">Este es el Plurianual </t>
  </si>
  <si>
    <t>1- Certificado donde consta el personal que laboró en el periodo.
2- Certificado en el cual se evidencie el mantenimiento  de los recursos tecnológicos, el uso de papelería muebles y enseres suministrados por el municipio
3- Contrato, certificado o factura de los recursos tecnológicos adquiridos (si aplica)</t>
  </si>
  <si>
    <t>1- Histórico de envíos realizados al DNP generado por el SisbenApp en un archivo plano de Excel</t>
  </si>
  <si>
    <t>1- Certificado donde consta el personal que laboró en el periodo.
2- Certificado en el cual se evidencie el mantenimiento  de los recursos tecnológicos, el uso de  papelería muebles y enseres suministrados por el municipio
3- Contrato, certificado o factura de los recursos tecnológicos adquiridos (si aplica)</t>
  </si>
  <si>
    <t xml:space="preserve">Análisis de los indicadores de gestión más relevantes de la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</si>
</sst>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* #,##0_-;\-&quot;$&quot;* #,##0_-;_-&quot;$&quot;* &quot;-&quot;_-;_-@_-"/>
    <numFmt numFmtId="43" formatCode="_-* #,##0.00_-;\-* #,##0.00_-;_-* &quot;-&quot;??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* #,##0.0000_-;\-&quot;$&quot;* #,##0.0000_-;_-&quot;$&quot;* &quot;-&quot;_-;_-@_-"/>
    <numFmt numFmtId="169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14"/>
      <color rgb="FF000000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7">
    <xf numFmtId="0" fontId="0" fillId="0" borderId="0" xfId="0"/>
    <xf numFmtId="42" fontId="6" fillId="0" borderId="40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wrapText="1"/>
    </xf>
    <xf numFmtId="42" fontId="6" fillId="0" borderId="28" xfId="1" applyFont="1" applyFill="1" applyBorder="1" applyAlignment="1">
      <alignment horizontal="center" vertical="center"/>
    </xf>
    <xf numFmtId="42" fontId="6" fillId="0" borderId="2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42" fontId="6" fillId="0" borderId="1" xfId="1" applyFont="1" applyFill="1" applyBorder="1" applyAlignment="1">
      <alignment horizontal="center" vertical="center"/>
    </xf>
    <xf numFmtId="42" fontId="6" fillId="0" borderId="1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wrapText="1"/>
    </xf>
    <xf numFmtId="42" fontId="6" fillId="0" borderId="31" xfId="1" applyFont="1" applyFill="1" applyBorder="1" applyAlignment="1">
      <alignment horizontal="center" vertical="center"/>
    </xf>
    <xf numFmtId="42" fontId="6" fillId="0" borderId="13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0" fontId="5" fillId="0" borderId="31" xfId="0" applyFont="1" applyFill="1" applyBorder="1" applyAlignment="1">
      <alignment vertical="center" wrapText="1"/>
    </xf>
    <xf numFmtId="42" fontId="0" fillId="0" borderId="16" xfId="1" applyFont="1" applyFill="1" applyBorder="1"/>
    <xf numFmtId="42" fontId="0" fillId="0" borderId="19" xfId="0" applyNumberFormat="1" applyFill="1" applyBorder="1" applyAlignment="1">
      <alignment vertical="center"/>
    </xf>
    <xf numFmtId="42" fontId="0" fillId="0" borderId="13" xfId="0" applyNumberFormat="1" applyFill="1" applyBorder="1"/>
    <xf numFmtId="0" fontId="10" fillId="0" borderId="0" xfId="0" applyFont="1" applyFill="1"/>
    <xf numFmtId="0" fontId="3" fillId="3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42" fontId="6" fillId="4" borderId="1" xfId="1" applyFont="1" applyFill="1" applyBorder="1" applyAlignment="1">
      <alignment vertical="center"/>
    </xf>
    <xf numFmtId="42" fontId="6" fillId="0" borderId="10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2" fontId="6" fillId="4" borderId="1" xfId="1" applyFont="1" applyFill="1" applyBorder="1" applyAlignment="1">
      <alignment horizontal="center" vertical="center"/>
    </xf>
    <xf numFmtId="42" fontId="6" fillId="0" borderId="10" xfId="0" applyNumberFormat="1" applyFont="1" applyBorder="1" applyAlignment="1">
      <alignment horizontal="center" vertical="center"/>
    </xf>
    <xf numFmtId="42" fontId="0" fillId="0" borderId="1" xfId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/>
    <xf numFmtId="42" fontId="6" fillId="4" borderId="1" xfId="1" applyFont="1" applyFill="1" applyBorder="1"/>
    <xf numFmtId="42" fontId="6" fillId="0" borderId="10" xfId="0" applyNumberFormat="1" applyFont="1" applyBorder="1"/>
    <xf numFmtId="42" fontId="6" fillId="4" borderId="1" xfId="1" applyFont="1" applyFill="1" applyBorder="1" applyAlignment="1"/>
    <xf numFmtId="0" fontId="0" fillId="0" borderId="43" xfId="0" applyBorder="1"/>
    <xf numFmtId="0" fontId="0" fillId="0" borderId="1" xfId="0" applyBorder="1"/>
    <xf numFmtId="42" fontId="0" fillId="0" borderId="1" xfId="1" applyFont="1" applyBorder="1"/>
    <xf numFmtId="0" fontId="5" fillId="0" borderId="44" xfId="0" applyFont="1" applyBorder="1"/>
    <xf numFmtId="42" fontId="6" fillId="0" borderId="1" xfId="1" applyFont="1" applyBorder="1"/>
    <xf numFmtId="42" fontId="0" fillId="0" borderId="10" xfId="0" applyNumberFormat="1" applyBorder="1"/>
    <xf numFmtId="0" fontId="0" fillId="0" borderId="13" xfId="0" applyBorder="1"/>
    <xf numFmtId="0" fontId="0" fillId="0" borderId="42" xfId="0" applyBorder="1"/>
    <xf numFmtId="0" fontId="0" fillId="0" borderId="16" xfId="0" applyBorder="1"/>
    <xf numFmtId="42" fontId="0" fillId="0" borderId="16" xfId="1" applyFont="1" applyBorder="1"/>
    <xf numFmtId="0" fontId="5" fillId="0" borderId="14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42" fontId="6" fillId="0" borderId="16" xfId="1" applyFont="1" applyBorder="1"/>
    <xf numFmtId="42" fontId="6" fillId="0" borderId="19" xfId="0" applyNumberFormat="1" applyFont="1" applyBorder="1"/>
    <xf numFmtId="42" fontId="6" fillId="0" borderId="1" xfId="1" applyFont="1" applyBorder="1" applyAlignment="1"/>
    <xf numFmtId="9" fontId="0" fillId="0" borderId="0" xfId="3" applyFont="1"/>
    <xf numFmtId="0" fontId="0" fillId="0" borderId="42" xfId="0" applyBorder="1" applyAlignment="1">
      <alignment vertical="center"/>
    </xf>
    <xf numFmtId="0" fontId="0" fillId="0" borderId="16" xfId="0" applyBorder="1" applyAlignment="1">
      <alignment vertical="center"/>
    </xf>
    <xf numFmtId="42" fontId="0" fillId="0" borderId="16" xfId="1" applyFont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42" fontId="6" fillId="0" borderId="16" xfId="1" applyFont="1" applyBorder="1" applyAlignment="1">
      <alignment vertical="center"/>
    </xf>
    <xf numFmtId="42" fontId="6" fillId="0" borderId="1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4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wrapText="1"/>
    </xf>
    <xf numFmtId="42" fontId="0" fillId="0" borderId="0" xfId="0" applyNumberFormat="1"/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7" fillId="0" borderId="1" xfId="0" quotePrefix="1" applyNumberFormat="1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quotePrefix="1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left" vertical="center" wrapText="1"/>
    </xf>
    <xf numFmtId="0" fontId="5" fillId="0" borderId="14" xfId="0" applyFont="1" applyBorder="1"/>
    <xf numFmtId="0" fontId="5" fillId="0" borderId="16" xfId="0" applyFont="1" applyBorder="1"/>
    <xf numFmtId="0" fontId="18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2" fontId="6" fillId="0" borderId="1" xfId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0" fillId="0" borderId="0" xfId="2" applyFont="1" applyFill="1" applyAlignment="1">
      <alignment horizontal="center" vertical="center"/>
    </xf>
    <xf numFmtId="42" fontId="19" fillId="0" borderId="1" xfId="1" applyFont="1" applyFill="1" applyBorder="1" applyAlignment="1">
      <alignment vertical="center"/>
    </xf>
    <xf numFmtId="42" fontId="6" fillId="0" borderId="1" xfId="1" applyFont="1" applyFill="1" applyBorder="1" applyAlignment="1">
      <alignment vertical="center" wrapText="1"/>
    </xf>
    <xf numFmtId="166" fontId="0" fillId="0" borderId="0" xfId="2" applyFont="1"/>
    <xf numFmtId="0" fontId="5" fillId="0" borderId="1" xfId="0" applyFont="1" applyBorder="1" applyAlignment="1">
      <alignment vertical="center"/>
    </xf>
    <xf numFmtId="42" fontId="2" fillId="0" borderId="10" xfId="0" applyNumberFormat="1" applyFont="1" applyBorder="1"/>
    <xf numFmtId="42" fontId="0" fillId="0" borderId="13" xfId="0" applyNumberFormat="1" applyBorder="1"/>
    <xf numFmtId="42" fontId="6" fillId="2" borderId="10" xfId="0" applyNumberFormat="1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42" fontId="0" fillId="2" borderId="0" xfId="0" applyNumberFormat="1" applyFill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3" fillId="0" borderId="1" xfId="4" applyFont="1" applyBorder="1" applyAlignment="1" applyProtection="1">
      <alignment vertical="center" wrapText="1"/>
      <protection hidden="1"/>
    </xf>
    <xf numFmtId="0" fontId="5" fillId="0" borderId="15" xfId="0" applyFont="1" applyBorder="1" applyAlignment="1">
      <alignment wrapText="1"/>
    </xf>
    <xf numFmtId="42" fontId="24" fillId="0" borderId="1" xfId="1" applyFont="1" applyFill="1" applyBorder="1" applyAlignment="1" applyProtection="1">
      <alignment horizontal="center" vertical="center" wrapText="1"/>
      <protection hidden="1"/>
    </xf>
    <xf numFmtId="42" fontId="0" fillId="0" borderId="1" xfId="1" applyFont="1" applyBorder="1" applyAlignment="1">
      <alignment horizontal="center" vertical="center"/>
    </xf>
    <xf numFmtId="165" fontId="6" fillId="0" borderId="1" xfId="5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3" fillId="0" borderId="48" xfId="4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left" wrapText="1"/>
    </xf>
    <xf numFmtId="164" fontId="0" fillId="0" borderId="0" xfId="0" applyNumberFormat="1"/>
    <xf numFmtId="3" fontId="0" fillId="0" borderId="1" xfId="0" applyNumberFormat="1" applyBorder="1" applyAlignment="1">
      <alignment wrapText="1"/>
    </xf>
    <xf numFmtId="42" fontId="24" fillId="0" borderId="1" xfId="1" applyFont="1" applyFill="1" applyBorder="1" applyAlignment="1" applyProtection="1">
      <alignment vertical="center" wrapText="1"/>
      <protection hidden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vertical="center" wrapText="1"/>
    </xf>
    <xf numFmtId="164" fontId="26" fillId="0" borderId="1" xfId="5" applyNumberFormat="1" applyFont="1" applyBorder="1" applyAlignment="1">
      <alignment horizontal="center"/>
    </xf>
    <xf numFmtId="0" fontId="21" fillId="0" borderId="44" xfId="0" applyFont="1" applyBorder="1" applyAlignment="1">
      <alignment horizontal="center" vertical="center" wrapText="1"/>
    </xf>
    <xf numFmtId="165" fontId="6" fillId="2" borderId="1" xfId="5" applyFont="1" applyFill="1" applyBorder="1"/>
    <xf numFmtId="165" fontId="6" fillId="2" borderId="1" xfId="5" applyFont="1" applyFill="1" applyBorder="1" applyAlignment="1">
      <alignment vertical="center"/>
    </xf>
    <xf numFmtId="165" fontId="6" fillId="2" borderId="1" xfId="5" applyFont="1" applyFill="1" applyBorder="1" applyAlignment="1"/>
    <xf numFmtId="165" fontId="6" fillId="0" borderId="1" xfId="5" applyFont="1" applyBorder="1"/>
    <xf numFmtId="0" fontId="27" fillId="0" borderId="1" xfId="0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0" fontId="2" fillId="0" borderId="48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42" fontId="0" fillId="0" borderId="15" xfId="1" applyFont="1" applyBorder="1" applyAlignment="1">
      <alignment horizontal="center" vertical="center"/>
    </xf>
    <xf numFmtId="42" fontId="0" fillId="0" borderId="18" xfId="1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2" fontId="0" fillId="0" borderId="32" xfId="1" applyFont="1" applyBorder="1" applyAlignment="1">
      <alignment horizontal="center" vertical="center"/>
    </xf>
    <xf numFmtId="42" fontId="0" fillId="0" borderId="33" xfId="1" applyFont="1" applyBorder="1" applyAlignment="1">
      <alignment horizontal="center" vertical="center"/>
    </xf>
    <xf numFmtId="42" fontId="0" fillId="0" borderId="16" xfId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5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42" fontId="0" fillId="0" borderId="33" xfId="1" applyFont="1" applyFill="1" applyBorder="1" applyAlignment="1">
      <alignment horizontal="center" vertical="center"/>
    </xf>
    <xf numFmtId="42" fontId="0" fillId="0" borderId="18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42" fontId="0" fillId="0" borderId="34" xfId="1" applyFont="1" applyFill="1" applyBorder="1" applyAlignment="1">
      <alignment horizontal="center" vertical="center" wrapText="1"/>
    </xf>
    <xf numFmtId="42" fontId="0" fillId="0" borderId="35" xfId="1" applyFont="1" applyFill="1" applyBorder="1" applyAlignment="1">
      <alignment horizontal="center" vertical="center" wrapText="1"/>
    </xf>
    <xf numFmtId="42" fontId="0" fillId="0" borderId="36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42" fontId="0" fillId="0" borderId="19" xfId="1" applyFont="1" applyFill="1" applyBorder="1" applyAlignment="1">
      <alignment horizontal="center" vertical="center" wrapText="1"/>
    </xf>
    <xf numFmtId="42" fontId="0" fillId="0" borderId="37" xfId="1" applyFont="1" applyFill="1" applyBorder="1" applyAlignment="1">
      <alignment horizontal="center" vertical="center" wrapText="1"/>
    </xf>
    <xf numFmtId="42" fontId="0" fillId="0" borderId="15" xfId="1" applyFont="1" applyBorder="1" applyAlignment="1">
      <alignment horizontal="center"/>
    </xf>
    <xf numFmtId="42" fontId="0" fillId="0" borderId="33" xfId="1" applyFont="1" applyBorder="1" applyAlignment="1">
      <alignment horizontal="center"/>
    </xf>
    <xf numFmtId="42" fontId="0" fillId="0" borderId="16" xfId="1" applyFont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42" fontId="12" fillId="5" borderId="15" xfId="0" applyNumberFormat="1" applyFont="1" applyFill="1" applyBorder="1" applyAlignment="1">
      <alignment horizontal="center" vertical="center"/>
    </xf>
    <xf numFmtId="42" fontId="12" fillId="5" borderId="33" xfId="0" applyNumberFormat="1" applyFont="1" applyFill="1" applyBorder="1" applyAlignment="1">
      <alignment horizontal="center" vertical="center"/>
    </xf>
    <xf numFmtId="42" fontId="12" fillId="5" borderId="16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43" fontId="0" fillId="0" borderId="0" xfId="6" applyFont="1" applyFill="1"/>
    <xf numFmtId="43" fontId="0" fillId="0" borderId="0" xfId="6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169" fontId="0" fillId="0" borderId="0" xfId="0" applyNumberFormat="1" applyFill="1"/>
    <xf numFmtId="0" fontId="5" fillId="0" borderId="18" xfId="0" applyFont="1" applyFill="1" applyBorder="1" applyAlignment="1">
      <alignment horizontal="center" vertical="center" wrapText="1"/>
    </xf>
  </cellXfs>
  <cellStyles count="7">
    <cellStyle name="Millares" xfId="6" builtinId="3"/>
    <cellStyle name="Moneda" xfId="2" builtinId="4"/>
    <cellStyle name="Moneda [0]" xfId="1" builtinId="7"/>
    <cellStyle name="Moneda [0] 2" xfId="5"/>
    <cellStyle name="Normal" xfId="0" builtinId="0"/>
    <cellStyle name="Normal_Oscar" xfId="4"/>
    <cellStyle name="Porcentaje" xfId="3" builtinId="5"/>
  </cellStyles>
  <dxfs count="0"/>
  <tableStyles count="0" defaultTableStyle="TableStyleMedium2" defaultPivotStyle="PivotStyleLight16"/>
  <colors>
    <mruColors>
      <color rgb="FF89FFBE"/>
      <color rgb="FFFF6161"/>
      <color rgb="FF00EA6A"/>
      <color rgb="FF00DE6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933450</xdr:colOff>
      <xdr:row>21</xdr:row>
      <xdr:rowOff>9525</xdr:rowOff>
    </xdr:from>
    <xdr:to>
      <xdr:col>8</xdr:col>
      <xdr:colOff>171450</xdr:colOff>
      <xdr:row>21</xdr:row>
      <xdr:rowOff>142875</xdr:rowOff>
    </xdr:to>
    <xdr:sp macro="" textlink="">
      <xdr:nvSpPr>
        <xdr:cNvPr id="2" name="Flecha: hacia abajo 1">
          <a:extLst>
            <a:ext uri="{FF2B5EF4-FFF2-40B4-BE49-F238E27FC236}">
              <a16:creationId xmlns="" xmlns:a16="http://schemas.microsoft.com/office/drawing/2014/main" id="{F9D4FD1C-5210-416A-A225-A014FDAB6717}"/>
            </a:ext>
          </a:extLst>
        </xdr:cNvPr>
        <xdr:cNvSpPr/>
      </xdr:nvSpPr>
      <xdr:spPr>
        <a:xfrm>
          <a:off x="12192000" y="15868650"/>
          <a:ext cx="495300" cy="133350"/>
        </a:xfrm>
        <a:prstGeom prst="downArrow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276225</xdr:colOff>
      <xdr:row>25</xdr:row>
      <xdr:rowOff>188119</xdr:rowOff>
    </xdr:from>
    <xdr:to>
      <xdr:col>13</xdr:col>
      <xdr:colOff>104775</xdr:colOff>
      <xdr:row>27</xdr:row>
      <xdr:rowOff>16669</xdr:rowOff>
    </xdr:to>
    <xdr:sp macro="" textlink="">
      <xdr:nvSpPr>
        <xdr:cNvPr id="3" name="Rectángulo: esquinas redondeadas 2">
          <a:extLst>
            <a:ext uri="{FF2B5EF4-FFF2-40B4-BE49-F238E27FC236}">
              <a16:creationId xmlns="" xmlns:a16="http://schemas.microsoft.com/office/drawing/2014/main" id="{93BB757C-62F2-4398-9231-6552F2EA8D4D}"/>
            </a:ext>
          </a:extLst>
        </xdr:cNvPr>
        <xdr:cNvSpPr/>
      </xdr:nvSpPr>
      <xdr:spPr>
        <a:xfrm>
          <a:off x="12792075" y="16809244"/>
          <a:ext cx="5010150" cy="2095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122678</xdr:colOff>
      <xdr:row>18</xdr:row>
      <xdr:rowOff>132929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171428" cy="3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5" workbookViewId="0">
      <selection activeCell="A5" sqref="A5:C5"/>
    </sheetView>
  </sheetViews>
  <sheetFormatPr baseColWidth="10" defaultRowHeight="15" x14ac:dyDescent="0.25"/>
  <cols>
    <col min="1" max="1" width="43.28515625" bestFit="1" customWidth="1"/>
    <col min="2" max="2" width="17.7109375" bestFit="1" customWidth="1"/>
    <col min="3" max="3" width="17.140625" customWidth="1"/>
    <col min="4" max="4" width="27.140625" bestFit="1" customWidth="1"/>
    <col min="5" max="5" width="37" bestFit="1" customWidth="1"/>
    <col min="6" max="6" width="26.85546875" bestFit="1" customWidth="1"/>
    <col min="7" max="7" width="12.5703125" bestFit="1" customWidth="1"/>
  </cols>
  <sheetData>
    <row r="1" spans="1:12" ht="18.75" x14ac:dyDescent="0.3">
      <c r="A1" s="142" t="s">
        <v>158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2" ht="18.75" x14ac:dyDescent="0.3">
      <c r="A2" s="142" t="s">
        <v>159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2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2" ht="47.25" x14ac:dyDescent="0.25">
      <c r="A4" s="81" t="s">
        <v>10</v>
      </c>
      <c r="B4" s="81" t="s">
        <v>11</v>
      </c>
      <c r="C4" s="81" t="s">
        <v>12</v>
      </c>
      <c r="D4" s="108" t="s">
        <v>1</v>
      </c>
      <c r="E4" s="108" t="s">
        <v>2</v>
      </c>
      <c r="F4" s="108" t="s">
        <v>56</v>
      </c>
      <c r="G4" s="81" t="s">
        <v>3</v>
      </c>
      <c r="H4" s="81" t="s">
        <v>4</v>
      </c>
      <c r="I4" s="81" t="s">
        <v>5</v>
      </c>
      <c r="J4" s="81" t="s">
        <v>6</v>
      </c>
      <c r="K4" s="81" t="s">
        <v>7</v>
      </c>
    </row>
    <row r="5" spans="1:12" ht="22.5" customHeight="1" x14ac:dyDescent="0.25">
      <c r="A5" s="109" t="s">
        <v>181</v>
      </c>
      <c r="B5" s="128" t="s">
        <v>182</v>
      </c>
      <c r="C5" s="111">
        <v>242750000</v>
      </c>
      <c r="D5" s="144" t="s">
        <v>160</v>
      </c>
      <c r="E5" s="112" t="s">
        <v>161</v>
      </c>
      <c r="F5" s="113"/>
      <c r="G5" s="114">
        <v>300000000</v>
      </c>
      <c r="H5" s="115"/>
      <c r="I5" s="115"/>
      <c r="J5" s="115"/>
      <c r="K5" s="116">
        <f>SUM(G5:J5)</f>
        <v>300000000</v>
      </c>
      <c r="L5" s="104"/>
    </row>
    <row r="6" spans="1:12" ht="15.75" x14ac:dyDescent="0.25">
      <c r="A6" s="109"/>
      <c r="B6" s="110"/>
      <c r="C6" s="111"/>
      <c r="D6" s="144"/>
      <c r="E6" s="112" t="s">
        <v>162</v>
      </c>
      <c r="F6" s="71"/>
      <c r="G6" s="114">
        <v>96000000</v>
      </c>
      <c r="H6" s="115"/>
      <c r="I6" s="115"/>
      <c r="J6" s="115"/>
      <c r="K6" s="116">
        <f t="shared" ref="K6:K22" si="0">SUM(G6:J6)</f>
        <v>96000000</v>
      </c>
    </row>
    <row r="7" spans="1:12" ht="15.75" x14ac:dyDescent="0.25">
      <c r="A7" s="45"/>
      <c r="B7" s="45"/>
      <c r="C7" s="117"/>
      <c r="D7" s="144"/>
      <c r="E7" s="112" t="s">
        <v>163</v>
      </c>
      <c r="F7" s="40"/>
      <c r="G7" s="114">
        <v>4000000</v>
      </c>
      <c r="H7" s="115">
        <v>1</v>
      </c>
      <c r="I7" s="115"/>
      <c r="J7" s="115"/>
      <c r="K7" s="116">
        <f t="shared" si="0"/>
        <v>4000001</v>
      </c>
    </row>
    <row r="8" spans="1:12" ht="40.5" x14ac:dyDescent="0.25">
      <c r="A8" s="45"/>
      <c r="B8" s="45"/>
      <c r="C8" s="117"/>
      <c r="D8" s="144" t="s">
        <v>164</v>
      </c>
      <c r="E8" s="112" t="s">
        <v>165</v>
      </c>
      <c r="F8" s="71"/>
      <c r="G8" s="114">
        <v>5000000</v>
      </c>
      <c r="H8" s="114">
        <v>20000000</v>
      </c>
      <c r="I8" s="114">
        <v>20000000</v>
      </c>
      <c r="J8" s="114">
        <v>20000000</v>
      </c>
      <c r="K8" s="116">
        <f t="shared" si="0"/>
        <v>65000000</v>
      </c>
    </row>
    <row r="9" spans="1:12" ht="27" x14ac:dyDescent="0.25">
      <c r="A9" s="45"/>
      <c r="B9" s="45"/>
      <c r="C9" s="117"/>
      <c r="D9" s="144"/>
      <c r="E9" s="112" t="s">
        <v>166</v>
      </c>
      <c r="F9" s="118"/>
      <c r="G9" s="114">
        <v>24500000</v>
      </c>
      <c r="H9" s="114">
        <v>10000000</v>
      </c>
      <c r="I9" s="114">
        <v>10000000</v>
      </c>
      <c r="J9" s="114">
        <v>10000000</v>
      </c>
      <c r="K9" s="116">
        <f t="shared" si="0"/>
        <v>54500000</v>
      </c>
    </row>
    <row r="10" spans="1:12" ht="27" x14ac:dyDescent="0.25">
      <c r="A10" s="45"/>
      <c r="B10" s="45"/>
      <c r="C10" s="117"/>
      <c r="D10" s="144"/>
      <c r="E10" s="112" t="s">
        <v>167</v>
      </c>
      <c r="F10" s="118"/>
      <c r="G10" s="114">
        <v>200000</v>
      </c>
      <c r="H10" s="114">
        <v>20000000</v>
      </c>
      <c r="I10" s="114">
        <v>20000000</v>
      </c>
      <c r="J10" s="114">
        <v>20000000</v>
      </c>
      <c r="K10" s="116">
        <f t="shared" si="0"/>
        <v>60200000</v>
      </c>
    </row>
    <row r="11" spans="1:12" ht="15.75" x14ac:dyDescent="0.25">
      <c r="A11" s="45"/>
      <c r="B11" s="45"/>
      <c r="C11" s="117"/>
      <c r="D11" s="144"/>
      <c r="E11" s="112" t="s">
        <v>168</v>
      </c>
      <c r="F11" s="118"/>
      <c r="G11" s="114">
        <v>100000</v>
      </c>
      <c r="H11" s="114">
        <v>10000000</v>
      </c>
      <c r="I11" s="114">
        <v>10000000</v>
      </c>
      <c r="J11" s="114">
        <v>10000000</v>
      </c>
      <c r="K11" s="116">
        <f t="shared" si="0"/>
        <v>30100000</v>
      </c>
    </row>
    <row r="12" spans="1:12" ht="15.75" x14ac:dyDescent="0.25">
      <c r="A12" s="45"/>
      <c r="B12" s="45"/>
      <c r="C12" s="117"/>
      <c r="D12" s="144"/>
      <c r="E12" s="112" t="s">
        <v>169</v>
      </c>
      <c r="F12" s="118"/>
      <c r="G12" s="114">
        <v>100000</v>
      </c>
      <c r="H12" s="114">
        <v>10000000</v>
      </c>
      <c r="I12" s="114">
        <v>10000000</v>
      </c>
      <c r="J12" s="114">
        <v>10000000</v>
      </c>
      <c r="K12" s="116">
        <f t="shared" si="0"/>
        <v>30100000</v>
      </c>
    </row>
    <row r="13" spans="1:12" ht="15.75" x14ac:dyDescent="0.25">
      <c r="A13" s="45"/>
      <c r="B13" s="45"/>
      <c r="C13" s="117"/>
      <c r="D13" s="144"/>
      <c r="E13" s="112" t="s">
        <v>170</v>
      </c>
      <c r="F13" s="118"/>
      <c r="G13" s="114">
        <v>100000</v>
      </c>
      <c r="H13" s="114">
        <v>10000000</v>
      </c>
      <c r="I13" s="114">
        <v>10000000</v>
      </c>
      <c r="J13" s="114">
        <v>10000000</v>
      </c>
      <c r="K13" s="116">
        <f t="shared" si="0"/>
        <v>30100000</v>
      </c>
    </row>
    <row r="14" spans="1:12" ht="27" x14ac:dyDescent="0.25">
      <c r="A14" s="45"/>
      <c r="B14" s="45"/>
      <c r="C14" s="117"/>
      <c r="D14" s="145" t="s">
        <v>171</v>
      </c>
      <c r="E14" s="112" t="s">
        <v>172</v>
      </c>
      <c r="F14" s="118"/>
      <c r="G14" s="114">
        <v>1</v>
      </c>
      <c r="H14" s="114"/>
      <c r="I14" s="114"/>
      <c r="J14" s="114"/>
      <c r="K14" s="116">
        <f t="shared" si="0"/>
        <v>1</v>
      </c>
    </row>
    <row r="15" spans="1:12" ht="40.5" x14ac:dyDescent="0.25">
      <c r="A15" s="45"/>
      <c r="B15" s="45"/>
      <c r="C15" s="117"/>
      <c r="D15" s="146"/>
      <c r="E15" s="112" t="s">
        <v>173</v>
      </c>
      <c r="F15" s="118"/>
      <c r="G15" s="114">
        <v>1</v>
      </c>
      <c r="H15" s="114">
        <v>10000000</v>
      </c>
      <c r="I15" s="114">
        <v>10000000</v>
      </c>
      <c r="J15" s="114">
        <v>10000000</v>
      </c>
      <c r="K15" s="116">
        <f t="shared" si="0"/>
        <v>30000001</v>
      </c>
    </row>
    <row r="16" spans="1:12" ht="27" x14ac:dyDescent="0.25">
      <c r="A16" s="45"/>
      <c r="B16" s="45"/>
      <c r="C16" s="117"/>
      <c r="D16" s="146"/>
      <c r="E16" s="112" t="s">
        <v>174</v>
      </c>
      <c r="F16" s="119"/>
      <c r="G16" s="114">
        <v>1</v>
      </c>
      <c r="H16" s="114">
        <v>10000000</v>
      </c>
      <c r="I16" s="114">
        <v>10000000</v>
      </c>
      <c r="J16" s="114">
        <v>10000000</v>
      </c>
      <c r="K16" s="116">
        <f t="shared" si="0"/>
        <v>30000001</v>
      </c>
    </row>
    <row r="17" spans="1:12" ht="27" x14ac:dyDescent="0.25">
      <c r="A17" s="45"/>
      <c r="B17" s="120"/>
      <c r="C17" s="45"/>
      <c r="D17" s="146"/>
      <c r="E17" s="121" t="s">
        <v>175</v>
      </c>
      <c r="F17" s="122"/>
      <c r="G17" s="114">
        <v>1</v>
      </c>
      <c r="H17" s="114">
        <v>5000000</v>
      </c>
      <c r="I17" s="114">
        <v>5000000</v>
      </c>
      <c r="J17" s="114">
        <v>5000000</v>
      </c>
      <c r="K17" s="116">
        <f t="shared" si="0"/>
        <v>15000001</v>
      </c>
      <c r="L17" s="123"/>
    </row>
    <row r="18" spans="1:12" ht="27" x14ac:dyDescent="0.25">
      <c r="A18" s="45"/>
      <c r="B18" s="120"/>
      <c r="C18" s="45"/>
      <c r="D18" s="146"/>
      <c r="E18" s="121" t="s">
        <v>176</v>
      </c>
      <c r="F18" s="92"/>
      <c r="G18" s="114">
        <v>1</v>
      </c>
      <c r="H18" s="114">
        <v>10000000</v>
      </c>
      <c r="I18" s="114">
        <v>10000000</v>
      </c>
      <c r="J18" s="114">
        <v>10000000</v>
      </c>
      <c r="K18" s="116">
        <f t="shared" si="0"/>
        <v>30000001</v>
      </c>
      <c r="L18" s="123"/>
    </row>
    <row r="19" spans="1:12" ht="40.5" x14ac:dyDescent="0.25">
      <c r="A19" s="120"/>
      <c r="B19" s="120"/>
      <c r="C19" s="45"/>
      <c r="D19" s="146"/>
      <c r="E19" s="121" t="s">
        <v>177</v>
      </c>
      <c r="F19" s="40"/>
      <c r="G19" s="114">
        <v>1</v>
      </c>
      <c r="H19" s="114">
        <v>10000000</v>
      </c>
      <c r="I19" s="114">
        <v>10000000</v>
      </c>
      <c r="J19" s="114">
        <v>10000000</v>
      </c>
      <c r="K19" s="116">
        <f t="shared" si="0"/>
        <v>30000001</v>
      </c>
    </row>
    <row r="20" spans="1:12" ht="40.5" x14ac:dyDescent="0.25">
      <c r="A20" s="120"/>
      <c r="B20" s="120"/>
      <c r="C20" s="45"/>
      <c r="D20" s="147"/>
      <c r="E20" s="121" t="s">
        <v>178</v>
      </c>
      <c r="F20" s="40"/>
      <c r="G20" s="114"/>
      <c r="H20" s="114">
        <v>5000000</v>
      </c>
      <c r="I20" s="114">
        <v>5000000</v>
      </c>
      <c r="J20" s="114">
        <v>5000000</v>
      </c>
      <c r="K20" s="116">
        <f t="shared" si="0"/>
        <v>15000000</v>
      </c>
    </row>
    <row r="21" spans="1:12" ht="27" x14ac:dyDescent="0.25">
      <c r="A21" s="120"/>
      <c r="B21" s="120"/>
      <c r="C21" s="124"/>
      <c r="D21" s="130" t="s">
        <v>179</v>
      </c>
      <c r="E21" s="121" t="s">
        <v>180</v>
      </c>
      <c r="F21" s="40"/>
      <c r="G21" s="125">
        <v>30000000</v>
      </c>
      <c r="H21" s="125">
        <v>30000000</v>
      </c>
      <c r="I21" s="125">
        <v>30000000</v>
      </c>
      <c r="J21" s="125">
        <v>30000000</v>
      </c>
      <c r="K21" s="116">
        <f t="shared" si="0"/>
        <v>120000000</v>
      </c>
    </row>
    <row r="22" spans="1:12" x14ac:dyDescent="0.25">
      <c r="A22" s="45"/>
      <c r="B22" s="45"/>
      <c r="C22" s="126">
        <f>SUM(C5:C21)</f>
        <v>242750000</v>
      </c>
      <c r="D22" s="138" t="s">
        <v>9</v>
      </c>
      <c r="E22" s="139"/>
      <c r="F22" s="140"/>
      <c r="G22" s="129">
        <f>SUM(G5:G21)</f>
        <v>460000006</v>
      </c>
      <c r="H22" s="129">
        <f>SUM(H5:H21)</f>
        <v>160000001</v>
      </c>
      <c r="I22" s="129">
        <f>SUM(I5:I21)</f>
        <v>160000000</v>
      </c>
      <c r="J22" s="129">
        <f>SUM(J5:J21)</f>
        <v>160000000</v>
      </c>
      <c r="K22" s="129">
        <f t="shared" si="0"/>
        <v>940000007</v>
      </c>
    </row>
    <row r="23" spans="1:12" x14ac:dyDescent="0.25">
      <c r="A23" s="45"/>
      <c r="B23" s="45"/>
      <c r="C23" s="127"/>
      <c r="D23" s="141" t="s">
        <v>8</v>
      </c>
      <c r="E23" s="141"/>
      <c r="F23" s="141"/>
      <c r="G23" s="136">
        <f>K22</f>
        <v>940000007</v>
      </c>
      <c r="H23" s="136"/>
      <c r="I23" s="136"/>
      <c r="J23" s="136"/>
      <c r="K23" s="137"/>
    </row>
  </sheetData>
  <mergeCells count="9">
    <mergeCell ref="G23:K23"/>
    <mergeCell ref="D22:F22"/>
    <mergeCell ref="D23:F23"/>
    <mergeCell ref="A1:K1"/>
    <mergeCell ref="A2:K2"/>
    <mergeCell ref="A3:K3"/>
    <mergeCell ref="D5:D7"/>
    <mergeCell ref="D8:D13"/>
    <mergeCell ref="D14:D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0" sqref="N10"/>
    </sheetView>
  </sheetViews>
  <sheetFormatPr baseColWidth="10" defaultRowHeight="15" x14ac:dyDescent="0.25"/>
  <cols>
    <col min="2" max="2" width="21.425781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workbookViewId="0">
      <selection activeCell="A37" sqref="A37:XFD37"/>
    </sheetView>
  </sheetViews>
  <sheetFormatPr baseColWidth="10" defaultRowHeight="15" x14ac:dyDescent="0.2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18.75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8.75" x14ac:dyDescent="0.3">
      <c r="A2" s="162" t="s">
        <v>72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18.75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1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1" ht="15.75" thickBot="1" x14ac:dyDescent="0.3">
      <c r="A5" s="168" t="s">
        <v>14</v>
      </c>
      <c r="B5" s="169"/>
      <c r="C5" s="169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1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27" t="s">
        <v>2</v>
      </c>
      <c r="F6" s="27" t="s">
        <v>56</v>
      </c>
      <c r="G6" s="28" t="s">
        <v>3</v>
      </c>
      <c r="H6" s="28" t="s">
        <v>4</v>
      </c>
      <c r="I6" s="28" t="s">
        <v>5</v>
      </c>
      <c r="J6" s="28" t="s">
        <v>6</v>
      </c>
      <c r="K6" s="29" t="s">
        <v>7</v>
      </c>
    </row>
    <row r="7" spans="1:11" x14ac:dyDescent="0.25">
      <c r="A7" s="51"/>
      <c r="B7" s="52"/>
      <c r="C7" s="53"/>
      <c r="D7" s="148" t="s">
        <v>66</v>
      </c>
      <c r="E7" s="54" t="s">
        <v>67</v>
      </c>
      <c r="F7" s="55" t="s">
        <v>44</v>
      </c>
      <c r="G7" s="56">
        <v>20000000</v>
      </c>
      <c r="H7" s="56"/>
      <c r="I7" s="56"/>
      <c r="J7" s="56"/>
      <c r="K7" s="57">
        <f>SUM(G7:J7)</f>
        <v>20000000</v>
      </c>
    </row>
    <row r="8" spans="1:11" ht="24.75" x14ac:dyDescent="0.25">
      <c r="A8" s="44"/>
      <c r="B8" s="45"/>
      <c r="C8" s="46"/>
      <c r="D8" s="149"/>
      <c r="E8" s="54" t="s">
        <v>68</v>
      </c>
      <c r="F8" s="55" t="s">
        <v>44</v>
      </c>
      <c r="G8" s="48">
        <v>4500000</v>
      </c>
      <c r="H8" s="48"/>
      <c r="I8" s="48"/>
      <c r="J8" s="48"/>
      <c r="K8" s="42">
        <f t="shared" ref="K8:K35" si="0">SUM(G8:J8)</f>
        <v>4500000</v>
      </c>
    </row>
    <row r="9" spans="1:11" ht="48.75" x14ac:dyDescent="0.25">
      <c r="A9" s="44"/>
      <c r="B9" s="45"/>
      <c r="C9" s="46"/>
      <c r="D9" s="149"/>
      <c r="E9" s="54" t="s">
        <v>69</v>
      </c>
      <c r="F9" s="55" t="s">
        <v>44</v>
      </c>
      <c r="G9" s="48">
        <v>36000000</v>
      </c>
      <c r="H9" s="48">
        <f>44300000-36000000</f>
        <v>8300000</v>
      </c>
      <c r="I9" s="48"/>
      <c r="J9" s="48"/>
      <c r="K9" s="42">
        <f t="shared" si="0"/>
        <v>44300000</v>
      </c>
    </row>
    <row r="10" spans="1:11" ht="36.75" x14ac:dyDescent="0.25">
      <c r="A10" s="44"/>
      <c r="B10" s="45"/>
      <c r="C10" s="46"/>
      <c r="D10" s="149"/>
      <c r="E10" s="54" t="s">
        <v>70</v>
      </c>
      <c r="F10" s="55" t="s">
        <v>44</v>
      </c>
      <c r="G10" s="48"/>
      <c r="H10" s="48">
        <v>12000000</v>
      </c>
      <c r="I10" s="48">
        <v>12000000</v>
      </c>
      <c r="J10" s="48">
        <v>12000000</v>
      </c>
      <c r="K10" s="42">
        <f t="shared" si="0"/>
        <v>36000000</v>
      </c>
    </row>
    <row r="11" spans="1:11" ht="36.75" x14ac:dyDescent="0.25">
      <c r="A11" s="44"/>
      <c r="B11" s="45"/>
      <c r="C11" s="46"/>
      <c r="D11" s="150"/>
      <c r="E11" s="54" t="s">
        <v>71</v>
      </c>
      <c r="F11" s="55" t="s">
        <v>44</v>
      </c>
      <c r="G11" s="48"/>
      <c r="H11" s="48">
        <v>46200000</v>
      </c>
      <c r="I11" s="48">
        <v>48400000</v>
      </c>
      <c r="J11" s="48">
        <v>50600000</v>
      </c>
      <c r="K11" s="42">
        <f t="shared" si="0"/>
        <v>145200000</v>
      </c>
    </row>
    <row r="12" spans="1:11" ht="20.25" customHeight="1" x14ac:dyDescent="0.25">
      <c r="A12" s="44"/>
      <c r="B12" s="45"/>
      <c r="C12" s="46"/>
      <c r="D12" s="47"/>
      <c r="E12" s="40"/>
      <c r="F12" s="40"/>
      <c r="G12" s="48"/>
      <c r="H12" s="48"/>
      <c r="I12" s="48"/>
      <c r="J12" s="48"/>
      <c r="K12" s="42">
        <f t="shared" si="0"/>
        <v>0</v>
      </c>
    </row>
    <row r="13" spans="1:11" ht="20.25" hidden="1" customHeight="1" x14ac:dyDescent="0.25">
      <c r="A13" s="44"/>
      <c r="B13" s="45"/>
      <c r="C13" s="46"/>
      <c r="D13" s="47"/>
      <c r="E13" s="40"/>
      <c r="F13" s="40"/>
      <c r="G13" s="58"/>
      <c r="H13" s="48"/>
      <c r="I13" s="48"/>
      <c r="J13" s="48"/>
      <c r="K13" s="42">
        <f t="shared" si="0"/>
        <v>0</v>
      </c>
    </row>
    <row r="14" spans="1:11" ht="20.25" hidden="1" customHeight="1" x14ac:dyDescent="0.25">
      <c r="A14" s="44"/>
      <c r="B14" s="45"/>
      <c r="C14" s="46"/>
      <c r="D14" s="47"/>
      <c r="E14" s="40"/>
      <c r="F14" s="40"/>
      <c r="G14" s="48"/>
      <c r="H14" s="48"/>
      <c r="I14" s="48"/>
      <c r="J14" s="48"/>
      <c r="K14" s="42">
        <f t="shared" si="0"/>
        <v>0</v>
      </c>
    </row>
    <row r="15" spans="1:11" ht="20.25" hidden="1" customHeight="1" x14ac:dyDescent="0.25">
      <c r="A15" s="44"/>
      <c r="B15" s="45"/>
      <c r="C15" s="46"/>
      <c r="D15" s="47"/>
      <c r="E15" s="40"/>
      <c r="F15" s="40"/>
      <c r="G15" s="48"/>
      <c r="H15" s="48"/>
      <c r="I15" s="48"/>
      <c r="J15" s="48"/>
      <c r="K15" s="42">
        <f t="shared" si="0"/>
        <v>0</v>
      </c>
    </row>
    <row r="16" spans="1:11" ht="20.25" hidden="1" customHeight="1" x14ac:dyDescent="0.25">
      <c r="A16" s="44"/>
      <c r="B16" s="45"/>
      <c r="C16" s="46"/>
      <c r="D16" s="47"/>
      <c r="E16" s="40"/>
      <c r="F16" s="40"/>
      <c r="G16" s="48"/>
      <c r="H16" s="48"/>
      <c r="I16" s="48"/>
      <c r="J16" s="48"/>
      <c r="K16" s="42">
        <f t="shared" si="0"/>
        <v>0</v>
      </c>
    </row>
    <row r="17" spans="1:11" ht="20.25" hidden="1" customHeight="1" x14ac:dyDescent="0.25">
      <c r="A17" s="44"/>
      <c r="B17" s="45"/>
      <c r="C17" s="46"/>
      <c r="D17" s="47"/>
      <c r="E17" s="40"/>
      <c r="F17" s="40"/>
      <c r="G17" s="48"/>
      <c r="H17" s="48"/>
      <c r="I17" s="48"/>
      <c r="J17" s="48"/>
      <c r="K17" s="42">
        <f t="shared" si="0"/>
        <v>0</v>
      </c>
    </row>
    <row r="18" spans="1:11" ht="20.25" hidden="1" customHeight="1" x14ac:dyDescent="0.25">
      <c r="A18" s="44"/>
      <c r="B18" s="45"/>
      <c r="C18" s="46"/>
      <c r="D18" s="47"/>
      <c r="E18" s="40"/>
      <c r="F18" s="40"/>
      <c r="G18" s="48"/>
      <c r="H18" s="48"/>
      <c r="I18" s="48"/>
      <c r="J18" s="48"/>
      <c r="K18" s="42">
        <f t="shared" si="0"/>
        <v>0</v>
      </c>
    </row>
    <row r="19" spans="1:11" ht="20.25" hidden="1" customHeight="1" x14ac:dyDescent="0.25">
      <c r="A19" s="44"/>
      <c r="B19" s="45"/>
      <c r="C19" s="46"/>
      <c r="D19" s="47"/>
      <c r="E19" s="40"/>
      <c r="F19" s="40"/>
      <c r="G19" s="48"/>
      <c r="H19" s="48"/>
      <c r="I19" s="48"/>
      <c r="J19" s="48"/>
      <c r="K19" s="42">
        <f t="shared" si="0"/>
        <v>0</v>
      </c>
    </row>
    <row r="20" spans="1:11" ht="20.25" hidden="1" customHeight="1" x14ac:dyDescent="0.25">
      <c r="A20" s="44"/>
      <c r="B20" s="45"/>
      <c r="C20" s="46"/>
      <c r="D20" s="47"/>
      <c r="E20" s="40"/>
      <c r="F20" s="40"/>
      <c r="G20" s="48"/>
      <c r="H20" s="48"/>
      <c r="I20" s="48"/>
      <c r="J20" s="48"/>
      <c r="K20" s="42">
        <f t="shared" si="0"/>
        <v>0</v>
      </c>
    </row>
    <row r="21" spans="1:11" ht="20.25" hidden="1" customHeight="1" x14ac:dyDescent="0.25">
      <c r="A21" s="44"/>
      <c r="B21" s="45"/>
      <c r="C21" s="46"/>
      <c r="D21" s="47"/>
      <c r="E21" s="40"/>
      <c r="F21" s="40"/>
      <c r="G21" s="48"/>
      <c r="H21" s="48"/>
      <c r="I21" s="48"/>
      <c r="J21" s="48"/>
      <c r="K21" s="42">
        <f t="shared" si="0"/>
        <v>0</v>
      </c>
    </row>
    <row r="22" spans="1:11" ht="20.25" hidden="1" customHeight="1" x14ac:dyDescent="0.25">
      <c r="A22" s="44"/>
      <c r="B22" s="45"/>
      <c r="C22" s="46"/>
      <c r="D22" s="47"/>
      <c r="E22" s="40"/>
      <c r="F22" s="40"/>
      <c r="G22" s="48"/>
      <c r="H22" s="48"/>
      <c r="I22" s="48"/>
      <c r="J22" s="48"/>
      <c r="K22" s="42">
        <f t="shared" si="0"/>
        <v>0</v>
      </c>
    </row>
    <row r="23" spans="1:11" ht="20.25" hidden="1" customHeight="1" x14ac:dyDescent="0.25">
      <c r="A23" s="44"/>
      <c r="B23" s="45"/>
      <c r="C23" s="46"/>
      <c r="D23" s="47"/>
      <c r="E23" s="40"/>
      <c r="F23" s="40"/>
      <c r="G23" s="48"/>
      <c r="H23" s="48"/>
      <c r="I23" s="48"/>
      <c r="J23" s="48"/>
      <c r="K23" s="42">
        <f t="shared" si="0"/>
        <v>0</v>
      </c>
    </row>
    <row r="24" spans="1:11" ht="20.25" hidden="1" customHeight="1" x14ac:dyDescent="0.25">
      <c r="A24" s="44"/>
      <c r="B24" s="45"/>
      <c r="C24" s="46"/>
      <c r="D24" s="47"/>
      <c r="E24" s="40"/>
      <c r="F24" s="40"/>
      <c r="G24" s="48"/>
      <c r="H24" s="48"/>
      <c r="I24" s="48"/>
      <c r="J24" s="48"/>
      <c r="K24" s="42">
        <f t="shared" si="0"/>
        <v>0</v>
      </c>
    </row>
    <row r="25" spans="1:11" ht="20.25" hidden="1" customHeight="1" x14ac:dyDescent="0.25">
      <c r="A25" s="44"/>
      <c r="B25" s="45"/>
      <c r="C25" s="46"/>
      <c r="D25" s="47"/>
      <c r="E25" s="40"/>
      <c r="F25" s="40"/>
      <c r="G25" s="48"/>
      <c r="H25" s="48"/>
      <c r="I25" s="48"/>
      <c r="J25" s="48"/>
      <c r="K25" s="42">
        <f t="shared" si="0"/>
        <v>0</v>
      </c>
    </row>
    <row r="26" spans="1:11" ht="20.25" hidden="1" customHeight="1" x14ac:dyDescent="0.25">
      <c r="A26" s="44"/>
      <c r="B26" s="45"/>
      <c r="C26" s="46"/>
      <c r="D26" s="47"/>
      <c r="E26" s="40"/>
      <c r="F26" s="40"/>
      <c r="G26" s="48"/>
      <c r="H26" s="48"/>
      <c r="I26" s="48"/>
      <c r="J26" s="48"/>
      <c r="K26" s="42">
        <f t="shared" si="0"/>
        <v>0</v>
      </c>
    </row>
    <row r="27" spans="1:11" ht="20.25" hidden="1" customHeight="1" x14ac:dyDescent="0.25">
      <c r="A27" s="44"/>
      <c r="B27" s="45"/>
      <c r="C27" s="46"/>
      <c r="D27" s="47"/>
      <c r="E27" s="40"/>
      <c r="F27" s="40"/>
      <c r="G27" s="48"/>
      <c r="H27" s="48"/>
      <c r="I27" s="48"/>
      <c r="J27" s="48"/>
      <c r="K27" s="42">
        <f t="shared" si="0"/>
        <v>0</v>
      </c>
    </row>
    <row r="28" spans="1:11" ht="20.25" hidden="1" customHeight="1" x14ac:dyDescent="0.25">
      <c r="A28" s="44"/>
      <c r="B28" s="45"/>
      <c r="C28" s="46"/>
      <c r="D28" s="47"/>
      <c r="E28" s="40"/>
      <c r="F28" s="40"/>
      <c r="G28" s="48"/>
      <c r="H28" s="48"/>
      <c r="I28" s="48"/>
      <c r="J28" s="48"/>
      <c r="K28" s="42">
        <f t="shared" si="0"/>
        <v>0</v>
      </c>
    </row>
    <row r="29" spans="1:11" ht="20.25" hidden="1" customHeight="1" x14ac:dyDescent="0.25">
      <c r="A29" s="44"/>
      <c r="B29" s="45"/>
      <c r="C29" s="46"/>
      <c r="D29" s="47"/>
      <c r="E29" s="40"/>
      <c r="F29" s="40"/>
      <c r="G29" s="48"/>
      <c r="H29" s="48"/>
      <c r="I29" s="48"/>
      <c r="J29" s="48"/>
      <c r="K29" s="42">
        <f t="shared" si="0"/>
        <v>0</v>
      </c>
    </row>
    <row r="30" spans="1:11" ht="20.25" hidden="1" customHeight="1" x14ac:dyDescent="0.25">
      <c r="A30" s="44"/>
      <c r="B30" s="45"/>
      <c r="C30" s="46"/>
      <c r="D30" s="47"/>
      <c r="E30" s="40"/>
      <c r="F30" s="40"/>
      <c r="G30" s="48"/>
      <c r="H30" s="48"/>
      <c r="I30" s="48"/>
      <c r="J30" s="48"/>
      <c r="K30" s="42">
        <f t="shared" si="0"/>
        <v>0</v>
      </c>
    </row>
    <row r="31" spans="1:11" ht="20.25" hidden="1" customHeight="1" x14ac:dyDescent="0.25">
      <c r="A31" s="44"/>
      <c r="B31" s="45"/>
      <c r="C31" s="46"/>
      <c r="D31" s="47"/>
      <c r="E31" s="40"/>
      <c r="F31" s="40"/>
      <c r="G31" s="48"/>
      <c r="H31" s="48"/>
      <c r="I31" s="48"/>
      <c r="J31" s="48"/>
      <c r="K31" s="42">
        <f t="shared" si="0"/>
        <v>0</v>
      </c>
    </row>
    <row r="32" spans="1:11" ht="20.25" hidden="1" customHeight="1" x14ac:dyDescent="0.25">
      <c r="A32" s="44"/>
      <c r="B32" s="45"/>
      <c r="C32" s="46"/>
      <c r="D32" s="47"/>
      <c r="E32" s="40"/>
      <c r="F32" s="40"/>
      <c r="G32" s="48"/>
      <c r="H32" s="48"/>
      <c r="I32" s="48"/>
      <c r="J32" s="48"/>
      <c r="K32" s="42">
        <f t="shared" si="0"/>
        <v>0</v>
      </c>
    </row>
    <row r="33" spans="1:11" ht="20.25" hidden="1" customHeight="1" x14ac:dyDescent="0.25">
      <c r="A33" s="44"/>
      <c r="B33" s="45"/>
      <c r="C33" s="46"/>
      <c r="D33" s="47"/>
      <c r="E33" s="40"/>
      <c r="F33" s="40"/>
      <c r="G33" s="48"/>
      <c r="H33" s="48"/>
      <c r="I33" s="48"/>
      <c r="J33" s="48"/>
      <c r="K33" s="42">
        <f t="shared" si="0"/>
        <v>0</v>
      </c>
    </row>
    <row r="34" spans="1:11" ht="20.25" customHeight="1" x14ac:dyDescent="0.25">
      <c r="A34" s="44"/>
      <c r="B34" s="45"/>
      <c r="C34" s="46"/>
      <c r="D34" s="47"/>
      <c r="E34" s="40"/>
      <c r="F34" s="40"/>
      <c r="G34" s="48"/>
      <c r="H34" s="48"/>
      <c r="I34" s="48"/>
      <c r="J34" s="48"/>
      <c r="K34" s="42">
        <f t="shared" si="0"/>
        <v>0</v>
      </c>
    </row>
    <row r="35" spans="1:11" x14ac:dyDescent="0.25">
      <c r="A35" s="151" t="s">
        <v>13</v>
      </c>
      <c r="B35" s="152"/>
      <c r="C35" s="155">
        <f>SUM(C7:C34)</f>
        <v>0</v>
      </c>
      <c r="D35" s="139" t="s">
        <v>9</v>
      </c>
      <c r="E35" s="139"/>
      <c r="F35" s="140"/>
      <c r="G35" s="46">
        <f>SUM(G7:G34)</f>
        <v>60500000</v>
      </c>
      <c r="H35" s="46">
        <f t="shared" ref="H35:J35" si="1">SUM(H7:H34)</f>
        <v>66500000</v>
      </c>
      <c r="I35" s="46">
        <f t="shared" si="1"/>
        <v>60400000</v>
      </c>
      <c r="J35" s="46">
        <f t="shared" si="1"/>
        <v>62600000</v>
      </c>
      <c r="K35" s="49">
        <f t="shared" si="0"/>
        <v>250000000</v>
      </c>
    </row>
    <row r="36" spans="1:11" ht="15.75" thickBot="1" x14ac:dyDescent="0.3">
      <c r="A36" s="153"/>
      <c r="B36" s="154"/>
      <c r="C36" s="156"/>
      <c r="D36" s="157" t="s">
        <v>8</v>
      </c>
      <c r="E36" s="157"/>
      <c r="F36" s="157"/>
      <c r="G36" s="157"/>
      <c r="H36" s="157"/>
      <c r="I36" s="157"/>
      <c r="J36" s="158"/>
      <c r="K36" s="50"/>
    </row>
    <row r="37" spans="1:11" hidden="1" x14ac:dyDescent="0.25">
      <c r="G37" s="59">
        <f>G35/$K$35</f>
        <v>0.24199999999999999</v>
      </c>
      <c r="H37" s="59">
        <f t="shared" ref="H37:J37" si="2">H35/$K$35</f>
        <v>0.26600000000000001</v>
      </c>
      <c r="I37" s="59">
        <f t="shared" si="2"/>
        <v>0.24160000000000001</v>
      </c>
      <c r="J37" s="59">
        <f t="shared" si="2"/>
        <v>0.25040000000000001</v>
      </c>
    </row>
    <row r="38" spans="1:11" x14ac:dyDescent="0.25">
      <c r="G38" s="59"/>
      <c r="H38" s="59"/>
      <c r="I38" s="59"/>
      <c r="J38" s="59"/>
    </row>
  </sheetData>
  <mergeCells count="11">
    <mergeCell ref="A1:K1"/>
    <mergeCell ref="A2:K2"/>
    <mergeCell ref="A3:K3"/>
    <mergeCell ref="A4:K4"/>
    <mergeCell ref="A5:C5"/>
    <mergeCell ref="D5:K5"/>
    <mergeCell ref="D7:D11"/>
    <mergeCell ref="A35:B36"/>
    <mergeCell ref="C35:C36"/>
    <mergeCell ref="D35:F35"/>
    <mergeCell ref="D36:J3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workbookViewId="0">
      <selection activeCell="D11" sqref="D11"/>
    </sheetView>
  </sheetViews>
  <sheetFormatPr baseColWidth="10" defaultRowHeight="15" x14ac:dyDescent="0.25"/>
  <cols>
    <col min="1" max="1" width="17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30.140625" customWidth="1"/>
    <col min="7" max="10" width="18.85546875" customWidth="1"/>
    <col min="11" max="11" width="17.140625" customWidth="1"/>
  </cols>
  <sheetData>
    <row r="1" spans="1:11" ht="18.75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8.75" x14ac:dyDescent="0.3">
      <c r="A2" s="162" t="s">
        <v>54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18.75" x14ac:dyDescent="0.3">
      <c r="A3" s="162" t="s">
        <v>55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1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1" ht="15.75" thickBot="1" x14ac:dyDescent="0.3">
      <c r="A5" s="168" t="s">
        <v>14</v>
      </c>
      <c r="B5" s="169"/>
      <c r="C5" s="169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1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27" t="s">
        <v>2</v>
      </c>
      <c r="F6" s="27" t="s">
        <v>56</v>
      </c>
      <c r="G6" s="28" t="s">
        <v>3</v>
      </c>
      <c r="H6" s="28" t="s">
        <v>4</v>
      </c>
      <c r="I6" s="28" t="s">
        <v>5</v>
      </c>
      <c r="J6" s="28" t="s">
        <v>6</v>
      </c>
      <c r="K6" s="29" t="s">
        <v>7</v>
      </c>
    </row>
    <row r="7" spans="1:11" ht="78.75" x14ac:dyDescent="0.25">
      <c r="A7" s="172" t="s">
        <v>57</v>
      </c>
      <c r="B7" s="175" t="s">
        <v>58</v>
      </c>
      <c r="C7" s="178">
        <v>245145908</v>
      </c>
      <c r="D7" s="181" t="s">
        <v>59</v>
      </c>
      <c r="E7" s="30" t="s">
        <v>60</v>
      </c>
      <c r="F7" s="31" t="s">
        <v>61</v>
      </c>
      <c r="G7" s="32">
        <v>70000000</v>
      </c>
      <c r="H7" s="32">
        <v>70000000</v>
      </c>
      <c r="I7" s="32">
        <v>70000000</v>
      </c>
      <c r="J7" s="32">
        <v>70000000</v>
      </c>
      <c r="K7" s="33">
        <f t="shared" ref="K7:K14" si="0">SUM(G7:J7)</f>
        <v>280000000</v>
      </c>
    </row>
    <row r="8" spans="1:11" ht="78.75" x14ac:dyDescent="0.25">
      <c r="A8" s="173"/>
      <c r="B8" s="176"/>
      <c r="C8" s="179"/>
      <c r="D8" s="182"/>
      <c r="E8" s="34" t="s">
        <v>62</v>
      </c>
      <c r="F8" s="35" t="s">
        <v>63</v>
      </c>
      <c r="G8" s="32">
        <v>10000000</v>
      </c>
      <c r="H8" s="32">
        <v>10000000</v>
      </c>
      <c r="I8" s="32">
        <v>10000000</v>
      </c>
      <c r="J8" s="32">
        <v>10000000</v>
      </c>
      <c r="K8" s="33">
        <f t="shared" si="0"/>
        <v>40000000</v>
      </c>
    </row>
    <row r="9" spans="1:11" ht="126" x14ac:dyDescent="0.25">
      <c r="A9" s="173"/>
      <c r="B9" s="176"/>
      <c r="C9" s="180"/>
      <c r="D9" s="183"/>
      <c r="E9" s="34" t="s">
        <v>64</v>
      </c>
      <c r="F9" s="35" t="s">
        <v>65</v>
      </c>
      <c r="G9" s="36">
        <v>20000000</v>
      </c>
      <c r="H9" s="36">
        <v>20000000</v>
      </c>
      <c r="I9" s="36">
        <v>20000000</v>
      </c>
      <c r="J9" s="36">
        <v>20000000</v>
      </c>
      <c r="K9" s="37">
        <f t="shared" si="0"/>
        <v>80000000</v>
      </c>
    </row>
    <row r="10" spans="1:11" ht="15.75" x14ac:dyDescent="0.25">
      <c r="A10" s="173"/>
      <c r="B10" s="176"/>
      <c r="C10" s="38"/>
      <c r="D10" s="39"/>
      <c r="E10" s="40"/>
      <c r="F10" s="40"/>
      <c r="G10" s="41"/>
      <c r="H10" s="41"/>
      <c r="I10" s="41"/>
      <c r="J10" s="41"/>
      <c r="K10" s="42">
        <f t="shared" si="0"/>
        <v>0</v>
      </c>
    </row>
    <row r="11" spans="1:11" ht="15.75" x14ac:dyDescent="0.25">
      <c r="A11" s="174"/>
      <c r="B11" s="177"/>
      <c r="C11" s="38"/>
      <c r="D11" s="39"/>
      <c r="E11" s="40"/>
      <c r="F11" s="40"/>
      <c r="G11" s="43"/>
      <c r="H11" s="41"/>
      <c r="I11" s="41"/>
      <c r="J11" s="41"/>
      <c r="K11" s="42">
        <f t="shared" si="0"/>
        <v>0</v>
      </c>
    </row>
    <row r="12" spans="1:11" x14ac:dyDescent="0.25">
      <c r="A12" s="44"/>
      <c r="B12" s="45"/>
      <c r="C12" s="46"/>
      <c r="D12" s="47"/>
      <c r="E12" s="40"/>
      <c r="F12" s="40"/>
      <c r="G12" s="48"/>
      <c r="H12" s="48"/>
      <c r="I12" s="48"/>
      <c r="J12" s="48"/>
      <c r="K12" s="42">
        <f t="shared" si="0"/>
        <v>0</v>
      </c>
    </row>
    <row r="13" spans="1:11" x14ac:dyDescent="0.25">
      <c r="A13" s="44"/>
      <c r="B13" s="45"/>
      <c r="C13" s="46"/>
      <c r="D13" s="47"/>
      <c r="E13" s="40"/>
      <c r="F13" s="40"/>
      <c r="G13" s="48"/>
      <c r="H13" s="48"/>
      <c r="I13" s="48"/>
      <c r="J13" s="48"/>
      <c r="K13" s="42">
        <f t="shared" si="0"/>
        <v>0</v>
      </c>
    </row>
    <row r="14" spans="1:11" x14ac:dyDescent="0.25">
      <c r="A14" s="151" t="s">
        <v>13</v>
      </c>
      <c r="B14" s="152"/>
      <c r="C14" s="155">
        <f>SUM(C7:C13)</f>
        <v>245145908</v>
      </c>
      <c r="D14" s="139" t="s">
        <v>9</v>
      </c>
      <c r="E14" s="139"/>
      <c r="F14" s="140"/>
      <c r="G14" s="46">
        <v>100000000</v>
      </c>
      <c r="H14" s="46">
        <v>100000000</v>
      </c>
      <c r="I14" s="46">
        <v>100000000</v>
      </c>
      <c r="J14" s="46">
        <v>100000000</v>
      </c>
      <c r="K14" s="49">
        <f t="shared" si="0"/>
        <v>400000000</v>
      </c>
    </row>
    <row r="15" spans="1:11" ht="15.75" thickBot="1" x14ac:dyDescent="0.3">
      <c r="A15" s="153"/>
      <c r="B15" s="154"/>
      <c r="C15" s="156"/>
      <c r="D15" s="157" t="s">
        <v>8</v>
      </c>
      <c r="E15" s="157"/>
      <c r="F15" s="157"/>
      <c r="G15" s="157"/>
      <c r="H15" s="157"/>
      <c r="I15" s="157"/>
      <c r="J15" s="158"/>
      <c r="K15" s="50"/>
    </row>
  </sheetData>
  <mergeCells count="14">
    <mergeCell ref="A7:A11"/>
    <mergeCell ref="B7:B11"/>
    <mergeCell ref="C7:C9"/>
    <mergeCell ref="D7:D9"/>
    <mergeCell ref="A14:B15"/>
    <mergeCell ref="C14:C15"/>
    <mergeCell ref="D14:F14"/>
    <mergeCell ref="D15:J15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workbookViewId="0">
      <selection activeCell="G11" sqref="G11:G13"/>
    </sheetView>
  </sheetViews>
  <sheetFormatPr baseColWidth="10" defaultRowHeight="15" x14ac:dyDescent="0.25"/>
  <cols>
    <col min="1" max="1" width="19.28515625" customWidth="1"/>
    <col min="2" max="2" width="19.42578125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18.75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8.75" x14ac:dyDescent="0.3">
      <c r="A2" s="162" t="s">
        <v>92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18.75" x14ac:dyDescent="0.3">
      <c r="A3" s="162" t="s">
        <v>93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1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1" ht="15.75" thickBot="1" x14ac:dyDescent="0.3">
      <c r="A5" s="184" t="s">
        <v>14</v>
      </c>
      <c r="B5" s="185"/>
      <c r="C5" s="185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1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27" t="s">
        <v>2</v>
      </c>
      <c r="F6" s="27" t="s">
        <v>56</v>
      </c>
      <c r="G6" s="28" t="s">
        <v>3</v>
      </c>
      <c r="H6" s="28" t="s">
        <v>4</v>
      </c>
      <c r="I6" s="28" t="s">
        <v>5</v>
      </c>
      <c r="J6" s="28" t="s">
        <v>6</v>
      </c>
      <c r="K6" s="29" t="s">
        <v>7</v>
      </c>
    </row>
    <row r="7" spans="1:11" ht="36" x14ac:dyDescent="0.25">
      <c r="A7" s="186" t="s">
        <v>94</v>
      </c>
      <c r="B7" s="175" t="s">
        <v>95</v>
      </c>
      <c r="C7" s="155">
        <v>33818182</v>
      </c>
      <c r="D7" s="187" t="s">
        <v>96</v>
      </c>
      <c r="E7" s="84" t="s">
        <v>97</v>
      </c>
      <c r="F7" s="85" t="s">
        <v>98</v>
      </c>
      <c r="G7" s="41">
        <v>15000000</v>
      </c>
      <c r="H7" s="41">
        <v>15000000</v>
      </c>
      <c r="I7" s="41">
        <v>15000000</v>
      </c>
      <c r="J7" s="41">
        <v>15000000</v>
      </c>
      <c r="K7" s="42">
        <f t="shared" ref="K7:K14" si="0">SUM(G7:J7)</f>
        <v>60000000</v>
      </c>
    </row>
    <row r="8" spans="1:11" ht="24" x14ac:dyDescent="0.25">
      <c r="A8" s="173"/>
      <c r="B8" s="176"/>
      <c r="C8" s="179"/>
      <c r="D8" s="188"/>
      <c r="E8" s="86" t="s">
        <v>99</v>
      </c>
      <c r="F8" s="85" t="s">
        <v>100</v>
      </c>
      <c r="G8" s="41">
        <v>9375000</v>
      </c>
      <c r="H8" s="41">
        <v>9375000</v>
      </c>
      <c r="I8" s="41">
        <v>9375000</v>
      </c>
      <c r="J8" s="41">
        <v>9375000</v>
      </c>
      <c r="K8" s="42">
        <f t="shared" si="0"/>
        <v>37500000</v>
      </c>
    </row>
    <row r="9" spans="1:11" ht="36" x14ac:dyDescent="0.25">
      <c r="A9" s="173"/>
      <c r="B9" s="176"/>
      <c r="C9" s="179"/>
      <c r="D9" s="188"/>
      <c r="E9" s="84" t="s">
        <v>101</v>
      </c>
      <c r="F9" s="85" t="s">
        <v>102</v>
      </c>
      <c r="G9" s="41">
        <v>30000000</v>
      </c>
      <c r="H9" s="41">
        <v>30000000</v>
      </c>
      <c r="I9" s="41">
        <v>30000000</v>
      </c>
      <c r="J9" s="41">
        <v>30000000</v>
      </c>
      <c r="K9" s="42">
        <f t="shared" si="0"/>
        <v>120000000</v>
      </c>
    </row>
    <row r="10" spans="1:11" ht="48" x14ac:dyDescent="0.25">
      <c r="A10" s="173"/>
      <c r="B10" s="176"/>
      <c r="C10" s="179"/>
      <c r="D10" s="188"/>
      <c r="E10" s="87" t="s">
        <v>103</v>
      </c>
      <c r="F10" s="88" t="s">
        <v>104</v>
      </c>
      <c r="G10" s="41">
        <v>9375000</v>
      </c>
      <c r="H10" s="41">
        <v>9375000</v>
      </c>
      <c r="I10" s="41">
        <v>9375000</v>
      </c>
      <c r="J10" s="41">
        <v>9375000</v>
      </c>
      <c r="K10" s="42">
        <f t="shared" si="0"/>
        <v>37500000</v>
      </c>
    </row>
    <row r="11" spans="1:11" ht="60" x14ac:dyDescent="0.25">
      <c r="A11" s="173"/>
      <c r="B11" s="176"/>
      <c r="C11" s="179"/>
      <c r="D11" s="187" t="s">
        <v>105</v>
      </c>
      <c r="E11" s="87" t="s">
        <v>106</v>
      </c>
      <c r="F11" s="88" t="s">
        <v>107</v>
      </c>
      <c r="G11" s="41">
        <v>4249998</v>
      </c>
      <c r="H11" s="41">
        <v>4249998</v>
      </c>
      <c r="I11" s="41">
        <v>4249998</v>
      </c>
      <c r="J11" s="41">
        <v>4249998</v>
      </c>
      <c r="K11" s="42">
        <f t="shared" si="0"/>
        <v>16999992</v>
      </c>
    </row>
    <row r="12" spans="1:11" ht="36" x14ac:dyDescent="0.25">
      <c r="A12" s="173"/>
      <c r="B12" s="176"/>
      <c r="C12" s="179"/>
      <c r="D12" s="188"/>
      <c r="E12" s="87" t="s">
        <v>108</v>
      </c>
      <c r="F12" s="88" t="s">
        <v>109</v>
      </c>
      <c r="G12" s="41">
        <v>1</v>
      </c>
      <c r="H12" s="41">
        <v>1</v>
      </c>
      <c r="I12" s="41">
        <v>1</v>
      </c>
      <c r="J12" s="41">
        <v>1</v>
      </c>
      <c r="K12" s="42">
        <f t="shared" si="0"/>
        <v>4</v>
      </c>
    </row>
    <row r="13" spans="1:11" ht="48" x14ac:dyDescent="0.25">
      <c r="A13" s="173"/>
      <c r="B13" s="176"/>
      <c r="C13" s="179"/>
      <c r="D13" s="188"/>
      <c r="E13" s="87" t="s">
        <v>110</v>
      </c>
      <c r="F13" s="88" t="s">
        <v>111</v>
      </c>
      <c r="G13" s="41">
        <v>1</v>
      </c>
      <c r="H13" s="41">
        <v>1</v>
      </c>
      <c r="I13" s="41">
        <v>1</v>
      </c>
      <c r="J13" s="41">
        <v>1</v>
      </c>
      <c r="K13" s="42">
        <f t="shared" si="0"/>
        <v>4</v>
      </c>
    </row>
    <row r="14" spans="1:11" x14ac:dyDescent="0.25">
      <c r="A14" s="151" t="s">
        <v>13</v>
      </c>
      <c r="B14" s="152"/>
      <c r="C14" s="155">
        <f>SUM(C7:C13)</f>
        <v>33818182</v>
      </c>
      <c r="D14" s="139" t="s">
        <v>9</v>
      </c>
      <c r="E14" s="139"/>
      <c r="F14" s="140"/>
      <c r="G14" s="46">
        <v>68000000</v>
      </c>
      <c r="H14" s="46">
        <v>68000000</v>
      </c>
      <c r="I14" s="46">
        <v>68000000</v>
      </c>
      <c r="J14" s="46">
        <v>68000000</v>
      </c>
      <c r="K14" s="49">
        <f t="shared" si="0"/>
        <v>272000000</v>
      </c>
    </row>
    <row r="15" spans="1:11" ht="15.75" thickBot="1" x14ac:dyDescent="0.3">
      <c r="A15" s="153"/>
      <c r="B15" s="154"/>
      <c r="C15" s="156"/>
      <c r="D15" s="157" t="s">
        <v>8</v>
      </c>
      <c r="E15" s="157"/>
      <c r="F15" s="157"/>
      <c r="G15" s="157"/>
      <c r="H15" s="157"/>
      <c r="I15" s="157"/>
      <c r="J15" s="158"/>
      <c r="K15" s="50"/>
    </row>
  </sheetData>
  <mergeCells count="15">
    <mergeCell ref="A14:B15"/>
    <mergeCell ref="C14:C15"/>
    <mergeCell ref="D14:F14"/>
    <mergeCell ref="D15:J15"/>
    <mergeCell ref="A1:K1"/>
    <mergeCell ref="A2:K2"/>
    <mergeCell ref="A3:K3"/>
    <mergeCell ref="A4:K4"/>
    <mergeCell ref="A5:C5"/>
    <mergeCell ref="D5:K5"/>
    <mergeCell ref="A7:A13"/>
    <mergeCell ref="B7:B13"/>
    <mergeCell ref="C7:C13"/>
    <mergeCell ref="D7:D10"/>
    <mergeCell ref="D11:D1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workbookViewId="0">
      <selection activeCell="D23" sqref="D23"/>
    </sheetView>
  </sheetViews>
  <sheetFormatPr baseColWidth="10" defaultRowHeight="15" x14ac:dyDescent="0.2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18.75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8.75" x14ac:dyDescent="0.3">
      <c r="A2" s="162" t="s">
        <v>74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18.75" x14ac:dyDescent="0.3">
      <c r="A3" s="162" t="s">
        <v>75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1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1" ht="15.75" thickBot="1" x14ac:dyDescent="0.3">
      <c r="A5" s="168" t="s">
        <v>14</v>
      </c>
      <c r="B5" s="169"/>
      <c r="C5" s="169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1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27" t="s">
        <v>2</v>
      </c>
      <c r="F6" s="27" t="s">
        <v>56</v>
      </c>
      <c r="G6" s="28" t="s">
        <v>3</v>
      </c>
      <c r="H6" s="28" t="s">
        <v>4</v>
      </c>
      <c r="I6" s="28" t="s">
        <v>5</v>
      </c>
      <c r="J6" s="28" t="s">
        <v>6</v>
      </c>
      <c r="K6" s="29" t="s">
        <v>7</v>
      </c>
    </row>
    <row r="7" spans="1:11" s="68" customFormat="1" ht="48" x14ac:dyDescent="0.25">
      <c r="A7" s="60"/>
      <c r="B7" s="61"/>
      <c r="C7" s="62"/>
      <c r="D7" s="63" t="s">
        <v>76</v>
      </c>
      <c r="E7" s="64" t="s">
        <v>77</v>
      </c>
      <c r="F7" s="65" t="s">
        <v>44</v>
      </c>
      <c r="G7" s="66">
        <f>(60000000/3)+(10000000/3)</f>
        <v>23333333.333333332</v>
      </c>
      <c r="H7" s="66">
        <f>((60000000/3)*1.02)+(10000000/3)</f>
        <v>23733333.333333332</v>
      </c>
      <c r="I7" s="66">
        <f>(((60000000/3)*1.02)*1.02)+(10000000/3)</f>
        <v>24141333.333333332</v>
      </c>
      <c r="J7" s="66">
        <f>((((60000000/3)*1.02)*1.02)*1.02)+(10000000/3)</f>
        <v>24557493.333333332</v>
      </c>
      <c r="K7" s="67">
        <f>SUM(G7:J7)</f>
        <v>95765493.333333328</v>
      </c>
    </row>
    <row r="8" spans="1:11" s="68" customFormat="1" ht="48" x14ac:dyDescent="0.25">
      <c r="A8" s="60"/>
      <c r="B8" s="61"/>
      <c r="C8" s="62"/>
      <c r="D8" s="64"/>
      <c r="E8" s="64" t="s">
        <v>78</v>
      </c>
      <c r="F8" s="65" t="s">
        <v>44</v>
      </c>
      <c r="G8" s="66">
        <f t="shared" ref="G8:G9" si="0">(60000000/3)+(10000000/3)</f>
        <v>23333333.333333332</v>
      </c>
      <c r="H8" s="66">
        <f t="shared" ref="H8:H9" si="1">((60000000/3)*1.02)+(10000000/3)</f>
        <v>23733333.333333332</v>
      </c>
      <c r="I8" s="66">
        <f t="shared" ref="I8:I9" si="2">(((60000000/3)*1.02)*1.02)+(10000000/3)</f>
        <v>24141333.333333332</v>
      </c>
      <c r="J8" s="66">
        <f t="shared" ref="J8:J9" si="3">((((60000000/3)*1.02)*1.02)*1.02)+(10000000/3)</f>
        <v>24557493.333333332</v>
      </c>
      <c r="K8" s="67">
        <f t="shared" ref="K8:K9" si="4">SUM(G8:J8)</f>
        <v>95765493.333333328</v>
      </c>
    </row>
    <row r="9" spans="1:11" s="68" customFormat="1" ht="24" x14ac:dyDescent="0.25">
      <c r="A9" s="60"/>
      <c r="B9" s="61"/>
      <c r="C9" s="62"/>
      <c r="D9" s="64"/>
      <c r="E9" s="69" t="s">
        <v>79</v>
      </c>
      <c r="F9" s="65" t="s">
        <v>44</v>
      </c>
      <c r="G9" s="66">
        <f t="shared" si="0"/>
        <v>23333333.333333332</v>
      </c>
      <c r="H9" s="66">
        <f t="shared" si="1"/>
        <v>23733333.333333332</v>
      </c>
      <c r="I9" s="66">
        <f t="shared" si="2"/>
        <v>24141333.333333332</v>
      </c>
      <c r="J9" s="66">
        <f t="shared" si="3"/>
        <v>24557493.333333332</v>
      </c>
      <c r="K9" s="67">
        <f t="shared" si="4"/>
        <v>95765493.333333328</v>
      </c>
    </row>
    <row r="10" spans="1:11" x14ac:dyDescent="0.25">
      <c r="A10" s="51"/>
      <c r="B10" s="52"/>
      <c r="C10" s="53"/>
      <c r="E10" s="70"/>
      <c r="F10" s="65"/>
      <c r="G10" s="56"/>
      <c r="H10" s="56"/>
      <c r="I10" s="56"/>
      <c r="J10" s="56"/>
      <c r="K10" s="57"/>
    </row>
    <row r="11" spans="1:11" x14ac:dyDescent="0.25">
      <c r="A11" s="44"/>
      <c r="B11" s="45"/>
      <c r="C11" s="46"/>
      <c r="D11" s="47"/>
      <c r="E11" s="71"/>
      <c r="F11" s="72"/>
      <c r="G11" s="56"/>
      <c r="H11" s="56"/>
      <c r="I11" s="56"/>
      <c r="J11" s="56"/>
      <c r="K11" s="42"/>
    </row>
    <row r="12" spans="1:11" x14ac:dyDescent="0.25">
      <c r="A12" s="44"/>
      <c r="B12" s="45"/>
      <c r="C12" s="46"/>
      <c r="D12" s="47"/>
      <c r="E12" s="71"/>
      <c r="F12" s="72"/>
      <c r="G12" s="56"/>
      <c r="H12" s="56"/>
      <c r="I12" s="56"/>
      <c r="J12" s="56"/>
      <c r="K12" s="42"/>
    </row>
    <row r="13" spans="1:11" x14ac:dyDescent="0.25">
      <c r="A13" s="44"/>
      <c r="B13" s="45"/>
      <c r="C13" s="46"/>
      <c r="D13" s="47"/>
      <c r="E13" s="73"/>
      <c r="F13" s="72"/>
      <c r="G13" s="56"/>
      <c r="H13" s="56"/>
      <c r="I13" s="56"/>
      <c r="J13" s="56"/>
      <c r="K13" s="42"/>
    </row>
    <row r="14" spans="1:11" x14ac:dyDescent="0.25">
      <c r="A14" s="44"/>
      <c r="B14" s="45"/>
      <c r="C14" s="46"/>
      <c r="E14" s="71"/>
      <c r="F14" s="72"/>
      <c r="G14" s="56"/>
      <c r="H14" s="56"/>
      <c r="I14" s="56"/>
      <c r="J14" s="56"/>
      <c r="K14" s="42"/>
    </row>
    <row r="15" spans="1:11" ht="20.25" customHeight="1" x14ac:dyDescent="0.25">
      <c r="A15" s="44"/>
      <c r="B15" s="45"/>
      <c r="C15" s="46"/>
      <c r="D15" s="47"/>
      <c r="E15" s="40"/>
      <c r="F15" s="40"/>
      <c r="G15" s="58"/>
      <c r="H15" s="48"/>
      <c r="I15" s="48"/>
      <c r="J15" s="48"/>
      <c r="K15" s="42">
        <f t="shared" ref="K15:K19" si="5">SUM(G15:J15)</f>
        <v>0</v>
      </c>
    </row>
    <row r="16" spans="1:11" ht="20.25" customHeight="1" x14ac:dyDescent="0.25">
      <c r="A16" s="44"/>
      <c r="B16" s="45"/>
      <c r="C16" s="46"/>
      <c r="D16" s="47"/>
      <c r="E16" s="40"/>
      <c r="F16" s="40"/>
      <c r="G16" s="48"/>
      <c r="H16" s="48"/>
      <c r="I16" s="48"/>
      <c r="J16" s="48"/>
      <c r="K16" s="42">
        <f t="shared" si="5"/>
        <v>0</v>
      </c>
    </row>
    <row r="17" spans="1:11" ht="20.25" customHeight="1" x14ac:dyDescent="0.25">
      <c r="A17" s="44"/>
      <c r="B17" s="45"/>
      <c r="C17" s="46"/>
      <c r="D17" s="47"/>
      <c r="E17" s="40"/>
      <c r="F17" s="40"/>
      <c r="G17" s="48"/>
      <c r="H17" s="48"/>
      <c r="I17" s="48"/>
      <c r="J17" s="48"/>
      <c r="K17" s="42">
        <f t="shared" si="5"/>
        <v>0</v>
      </c>
    </row>
    <row r="18" spans="1:11" ht="20.25" customHeight="1" x14ac:dyDescent="0.25">
      <c r="A18" s="44"/>
      <c r="B18" s="45"/>
      <c r="C18" s="46"/>
      <c r="D18" s="47"/>
      <c r="E18" s="40"/>
      <c r="F18" s="40"/>
      <c r="G18" s="48"/>
      <c r="H18" s="48"/>
      <c r="I18" s="48"/>
      <c r="J18" s="48"/>
      <c r="K18" s="42">
        <f t="shared" si="5"/>
        <v>0</v>
      </c>
    </row>
    <row r="19" spans="1:11" x14ac:dyDescent="0.25">
      <c r="A19" s="151" t="s">
        <v>13</v>
      </c>
      <c r="B19" s="152"/>
      <c r="C19" s="155">
        <f>SUM(C7:C18)</f>
        <v>0</v>
      </c>
      <c r="D19" s="139" t="s">
        <v>9</v>
      </c>
      <c r="E19" s="139"/>
      <c r="F19" s="140"/>
      <c r="G19" s="46">
        <f>SUM(G7:G18)</f>
        <v>70000000</v>
      </c>
      <c r="H19" s="46">
        <f>SUM(H7:H18)</f>
        <v>71200000</v>
      </c>
      <c r="I19" s="46">
        <f>SUM(I7:I18)</f>
        <v>72424000</v>
      </c>
      <c r="J19" s="46">
        <f>SUM(J7:J18)</f>
        <v>73672480</v>
      </c>
      <c r="K19" s="49">
        <f t="shared" si="5"/>
        <v>287296480</v>
      </c>
    </row>
    <row r="20" spans="1:11" ht="15.75" thickBot="1" x14ac:dyDescent="0.3">
      <c r="A20" s="153"/>
      <c r="B20" s="154"/>
      <c r="C20" s="156"/>
      <c r="D20" s="157" t="s">
        <v>8</v>
      </c>
      <c r="E20" s="157"/>
      <c r="F20" s="157"/>
      <c r="G20" s="157"/>
      <c r="H20" s="157"/>
      <c r="I20" s="157"/>
      <c r="J20" s="158"/>
      <c r="K20" s="50"/>
    </row>
    <row r="21" spans="1:11" x14ac:dyDescent="0.25">
      <c r="G21" s="74"/>
      <c r="H21" s="74"/>
      <c r="I21" s="74"/>
      <c r="J21" s="74"/>
    </row>
    <row r="22" spans="1:11" x14ac:dyDescent="0.25">
      <c r="G22" s="59"/>
      <c r="H22" s="59"/>
      <c r="I22" s="59"/>
      <c r="J22" s="59"/>
    </row>
    <row r="23" spans="1:11" x14ac:dyDescent="0.25">
      <c r="G23" s="59"/>
      <c r="H23" s="59"/>
      <c r="I23" s="59"/>
      <c r="J23" s="59"/>
    </row>
  </sheetData>
  <mergeCells count="10">
    <mergeCell ref="A19:B20"/>
    <mergeCell ref="C19:C20"/>
    <mergeCell ref="D19:F19"/>
    <mergeCell ref="D20:J20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tabSelected="1" topLeftCell="C10" zoomScaleNormal="100" workbookViewId="0">
      <selection activeCell="E28" sqref="E28"/>
    </sheetView>
  </sheetViews>
  <sheetFormatPr baseColWidth="10" defaultRowHeight="15" x14ac:dyDescent="0.25"/>
  <cols>
    <col min="1" max="1" width="16.7109375" style="2" customWidth="1"/>
    <col min="2" max="2" width="18" style="2" customWidth="1"/>
    <col min="3" max="3" width="17.42578125" style="2" customWidth="1"/>
    <col min="4" max="4" width="33.5703125" style="2" customWidth="1"/>
    <col min="5" max="5" width="45.85546875" style="2" customWidth="1"/>
    <col min="6" max="6" width="18.28515625" style="2" customWidth="1"/>
    <col min="7" max="7" width="45.7109375" style="2" customWidth="1"/>
    <col min="8" max="11" width="18.85546875" style="2" customWidth="1"/>
    <col min="12" max="12" width="17.140625" style="2" customWidth="1"/>
    <col min="13" max="13" width="11.42578125" style="2"/>
    <col min="14" max="14" width="14.140625" style="2" bestFit="1" customWidth="1"/>
    <col min="15" max="15" width="16.85546875" style="2" bestFit="1" customWidth="1"/>
    <col min="16" max="16384" width="11.42578125" style="2"/>
  </cols>
  <sheetData>
    <row r="1" spans="1:19" ht="30" customHeight="1" x14ac:dyDescent="0.25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1"/>
    </row>
    <row r="2" spans="1:19" ht="18.75" x14ac:dyDescent="0.3">
      <c r="A2" s="192" t="s">
        <v>35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4"/>
    </row>
    <row r="3" spans="1:19" ht="18.75" x14ac:dyDescent="0.3">
      <c r="A3" s="192" t="s">
        <v>36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4"/>
    </row>
    <row r="4" spans="1:19" ht="15.75" thickBot="1" x14ac:dyDescent="0.3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1:19" ht="15.75" thickBot="1" x14ac:dyDescent="0.3">
      <c r="A5" s="208" t="s">
        <v>14</v>
      </c>
      <c r="B5" s="209"/>
      <c r="C5" s="210"/>
      <c r="D5" s="211" t="s">
        <v>15</v>
      </c>
      <c r="E5" s="211"/>
      <c r="F5" s="211"/>
      <c r="G5" s="211"/>
      <c r="H5" s="211"/>
      <c r="I5" s="211"/>
      <c r="J5" s="211"/>
      <c r="K5" s="211"/>
      <c r="L5" s="212"/>
    </row>
    <row r="6" spans="1:19" ht="63.75" thickBot="1" x14ac:dyDescent="0.3">
      <c r="A6" s="3" t="s">
        <v>10</v>
      </c>
      <c r="B6" s="3" t="s">
        <v>11</v>
      </c>
      <c r="C6" s="3" t="s">
        <v>12</v>
      </c>
      <c r="D6" s="4" t="s">
        <v>1</v>
      </c>
      <c r="E6" s="5" t="s">
        <v>2</v>
      </c>
      <c r="F6" s="6" t="s">
        <v>38</v>
      </c>
      <c r="G6" s="5" t="s">
        <v>37</v>
      </c>
      <c r="H6" s="6" t="s">
        <v>3</v>
      </c>
      <c r="I6" s="6" t="s">
        <v>4</v>
      </c>
      <c r="J6" s="6" t="s">
        <v>5</v>
      </c>
      <c r="K6" s="6" t="s">
        <v>6</v>
      </c>
      <c r="L6" s="7" t="s">
        <v>7</v>
      </c>
    </row>
    <row r="7" spans="1:19" ht="87" customHeight="1" x14ac:dyDescent="0.25">
      <c r="A7" s="213" t="s">
        <v>17</v>
      </c>
      <c r="B7" s="216" t="s">
        <v>19</v>
      </c>
      <c r="C7" s="231">
        <v>150698708</v>
      </c>
      <c r="D7" s="228" t="s">
        <v>20</v>
      </c>
      <c r="E7" s="8" t="s">
        <v>21</v>
      </c>
      <c r="F7" s="259" t="s">
        <v>39</v>
      </c>
      <c r="G7" s="9" t="s">
        <v>184</v>
      </c>
      <c r="H7" s="10">
        <f>794080000-287030011</f>
        <v>507049989</v>
      </c>
      <c r="I7" s="10">
        <f>700330000-1140005</f>
        <v>699189995</v>
      </c>
      <c r="J7" s="10">
        <f>744520000+210805996</f>
        <v>955325996</v>
      </c>
      <c r="K7" s="10">
        <f>788869992+77567532</f>
        <v>866437524</v>
      </c>
      <c r="L7" s="11">
        <f>SUM(H7:K7)</f>
        <v>3028003504</v>
      </c>
      <c r="N7" s="260"/>
      <c r="O7" s="261"/>
      <c r="P7" s="261"/>
      <c r="Q7" s="261"/>
      <c r="R7" s="261"/>
    </row>
    <row r="8" spans="1:19" ht="27.75" customHeight="1" x14ac:dyDescent="0.25">
      <c r="A8" s="214"/>
      <c r="B8" s="217"/>
      <c r="C8" s="232"/>
      <c r="D8" s="229"/>
      <c r="E8" s="12" t="s">
        <v>22</v>
      </c>
      <c r="F8" s="262" t="s">
        <v>44</v>
      </c>
      <c r="G8" s="12" t="s">
        <v>185</v>
      </c>
      <c r="H8" s="14">
        <v>1</v>
      </c>
      <c r="I8" s="14">
        <v>1</v>
      </c>
      <c r="J8" s="14">
        <v>1</v>
      </c>
      <c r="K8" s="14">
        <v>1</v>
      </c>
      <c r="L8" s="15">
        <f t="shared" ref="L8:L16" si="0">SUM(H8:K8)</f>
        <v>4</v>
      </c>
      <c r="N8" s="260"/>
      <c r="O8" s="261"/>
      <c r="P8" s="261"/>
      <c r="Q8" s="261"/>
      <c r="R8" s="261"/>
    </row>
    <row r="9" spans="1:19" ht="30" customHeight="1" thickBot="1" x14ac:dyDescent="0.3">
      <c r="A9" s="215"/>
      <c r="B9" s="218"/>
      <c r="C9" s="233"/>
      <c r="D9" s="230"/>
      <c r="E9" s="16" t="s">
        <v>23</v>
      </c>
      <c r="F9" s="263" t="s">
        <v>44</v>
      </c>
      <c r="G9" s="16" t="s">
        <v>185</v>
      </c>
      <c r="H9" s="17">
        <v>1</v>
      </c>
      <c r="I9" s="17">
        <v>1</v>
      </c>
      <c r="J9" s="17">
        <v>1</v>
      </c>
      <c r="K9" s="17">
        <v>1</v>
      </c>
      <c r="L9" s="18">
        <f t="shared" si="0"/>
        <v>4</v>
      </c>
      <c r="N9" s="260"/>
      <c r="O9" s="261"/>
      <c r="P9" s="261"/>
      <c r="Q9" s="261"/>
      <c r="R9" s="261"/>
    </row>
    <row r="10" spans="1:19" ht="51.75" customHeight="1" x14ac:dyDescent="0.25">
      <c r="A10" s="213" t="s">
        <v>18</v>
      </c>
      <c r="B10" s="216" t="s">
        <v>24</v>
      </c>
      <c r="C10" s="231">
        <v>53793764</v>
      </c>
      <c r="D10" s="228" t="s">
        <v>26</v>
      </c>
      <c r="E10" s="9" t="s">
        <v>48</v>
      </c>
      <c r="F10" s="259" t="s">
        <v>39</v>
      </c>
      <c r="G10" s="8" t="s">
        <v>51</v>
      </c>
      <c r="H10" s="10">
        <f>10485214+3200000</f>
        <v>13685214</v>
      </c>
      <c r="I10" s="10">
        <f>+H10*1.0672</f>
        <v>14604860.380799999</v>
      </c>
      <c r="J10" s="10">
        <f>+I10*1.0631</f>
        <v>15526427.070828479</v>
      </c>
      <c r="K10" s="10">
        <f>+J10*1.0602</f>
        <v>16461117.980492353</v>
      </c>
      <c r="L10" s="11">
        <f t="shared" si="0"/>
        <v>60277619.43212083</v>
      </c>
      <c r="N10" s="260"/>
      <c r="O10" s="261"/>
      <c r="P10" s="261"/>
      <c r="Q10" s="261"/>
      <c r="R10" s="261"/>
    </row>
    <row r="11" spans="1:19" ht="45" customHeight="1" x14ac:dyDescent="0.25">
      <c r="A11" s="214"/>
      <c r="B11" s="217"/>
      <c r="C11" s="232"/>
      <c r="D11" s="229"/>
      <c r="E11" s="12" t="s">
        <v>27</v>
      </c>
      <c r="F11" s="262" t="s">
        <v>39</v>
      </c>
      <c r="G11" s="13" t="s">
        <v>51</v>
      </c>
      <c r="H11" s="14">
        <f>19399330*1.08</f>
        <v>20951276.400000002</v>
      </c>
      <c r="I11" s="14">
        <f>+H11*1.04</f>
        <v>21789327.456000004</v>
      </c>
      <c r="J11" s="14">
        <v>0</v>
      </c>
      <c r="K11" s="14">
        <v>0</v>
      </c>
      <c r="L11" s="15">
        <f t="shared" si="0"/>
        <v>42740603.856000006</v>
      </c>
      <c r="N11" s="260"/>
      <c r="O11" s="261"/>
      <c r="P11" s="261"/>
      <c r="Q11" s="261"/>
      <c r="R11" s="261"/>
    </row>
    <row r="12" spans="1:19" ht="84" customHeight="1" x14ac:dyDescent="0.25">
      <c r="A12" s="214"/>
      <c r="B12" s="234"/>
      <c r="C12" s="236"/>
      <c r="D12" s="229"/>
      <c r="E12" s="13" t="s">
        <v>52</v>
      </c>
      <c r="F12" s="264" t="s">
        <v>39</v>
      </c>
      <c r="G12" s="13" t="s">
        <v>186</v>
      </c>
      <c r="H12" s="14">
        <f>715450000-H10-H11-H13-H14</f>
        <v>680813507.60000002</v>
      </c>
      <c r="I12" s="14">
        <f>625130000-I10-I11-I13-I14</f>
        <v>588735810.16320002</v>
      </c>
      <c r="J12" s="14">
        <f>664570000-J10-J11-J13-J14</f>
        <v>649043570.92917156</v>
      </c>
      <c r="K12" s="14">
        <f>704850000-K10-K11-K13-K14</f>
        <v>688388880.01950765</v>
      </c>
      <c r="L12" s="15">
        <f t="shared" si="0"/>
        <v>2606981768.7118793</v>
      </c>
      <c r="M12" s="1"/>
      <c r="N12" s="19"/>
      <c r="O12" s="261"/>
      <c r="P12" s="261"/>
      <c r="Q12" s="261"/>
      <c r="R12" s="261"/>
    </row>
    <row r="13" spans="1:19" ht="24.75" customHeight="1" x14ac:dyDescent="0.25">
      <c r="A13" s="214"/>
      <c r="B13" s="235" t="s">
        <v>25</v>
      </c>
      <c r="C13" s="237">
        <v>150373025</v>
      </c>
      <c r="D13" s="229"/>
      <c r="E13" s="12" t="s">
        <v>28</v>
      </c>
      <c r="F13" s="262" t="s">
        <v>46</v>
      </c>
      <c r="G13" s="13" t="s">
        <v>53</v>
      </c>
      <c r="H13" s="14">
        <v>1</v>
      </c>
      <c r="I13" s="14">
        <v>1</v>
      </c>
      <c r="J13" s="14">
        <v>1</v>
      </c>
      <c r="K13" s="14">
        <v>1</v>
      </c>
      <c r="L13" s="15">
        <f t="shared" si="0"/>
        <v>4</v>
      </c>
      <c r="N13" s="19"/>
      <c r="O13" s="261"/>
      <c r="P13" s="261"/>
      <c r="Q13" s="261"/>
      <c r="R13" s="261"/>
    </row>
    <row r="14" spans="1:19" ht="23.25" customHeight="1" thickBot="1" x14ac:dyDescent="0.3">
      <c r="A14" s="215"/>
      <c r="B14" s="218"/>
      <c r="C14" s="233"/>
      <c r="D14" s="230"/>
      <c r="E14" s="20" t="s">
        <v>29</v>
      </c>
      <c r="F14" s="263" t="s">
        <v>39</v>
      </c>
      <c r="G14" s="20" t="s">
        <v>30</v>
      </c>
      <c r="H14" s="17">
        <v>1</v>
      </c>
      <c r="I14" s="17">
        <v>1</v>
      </c>
      <c r="J14" s="17">
        <v>1</v>
      </c>
      <c r="K14" s="17">
        <v>1</v>
      </c>
      <c r="L14" s="18">
        <f t="shared" si="0"/>
        <v>4</v>
      </c>
      <c r="O14" s="260"/>
      <c r="P14" s="260"/>
      <c r="Q14" s="260"/>
      <c r="R14" s="260"/>
      <c r="S14" s="265">
        <f>+Q14+R14</f>
        <v>0</v>
      </c>
    </row>
    <row r="15" spans="1:19" ht="48" customHeight="1" x14ac:dyDescent="0.25">
      <c r="A15" s="219" t="s">
        <v>16</v>
      </c>
      <c r="B15" s="220"/>
      <c r="C15" s="221"/>
      <c r="D15" s="228" t="s">
        <v>31</v>
      </c>
      <c r="E15" s="8" t="s">
        <v>32</v>
      </c>
      <c r="F15" s="259" t="s">
        <v>39</v>
      </c>
      <c r="G15" s="8" t="s">
        <v>49</v>
      </c>
      <c r="H15" s="10">
        <v>1</v>
      </c>
      <c r="I15" s="10">
        <v>1</v>
      </c>
      <c r="J15" s="10">
        <v>1</v>
      </c>
      <c r="K15" s="10">
        <v>1</v>
      </c>
      <c r="L15" s="11">
        <f t="shared" si="0"/>
        <v>4</v>
      </c>
      <c r="P15" s="260"/>
      <c r="Q15" s="260"/>
      <c r="R15" s="260"/>
    </row>
    <row r="16" spans="1:19" ht="29.25" customHeight="1" x14ac:dyDescent="0.25">
      <c r="A16" s="222"/>
      <c r="B16" s="223"/>
      <c r="C16" s="224"/>
      <c r="D16" s="229"/>
      <c r="E16" s="13" t="s">
        <v>187</v>
      </c>
      <c r="F16" s="262" t="s">
        <v>39</v>
      </c>
      <c r="G16" s="13" t="s">
        <v>34</v>
      </c>
      <c r="H16" s="14">
        <v>1</v>
      </c>
      <c r="I16" s="14">
        <v>1</v>
      </c>
      <c r="J16" s="14">
        <v>1</v>
      </c>
      <c r="K16" s="14">
        <v>1</v>
      </c>
      <c r="L16" s="15">
        <f t="shared" si="0"/>
        <v>4</v>
      </c>
    </row>
    <row r="17" spans="1:17" ht="33.75" customHeight="1" thickBot="1" x14ac:dyDescent="0.3">
      <c r="A17" s="225"/>
      <c r="B17" s="226"/>
      <c r="C17" s="227"/>
      <c r="D17" s="230"/>
      <c r="E17" s="20" t="s">
        <v>33</v>
      </c>
      <c r="F17" s="266" t="s">
        <v>39</v>
      </c>
      <c r="G17" s="20" t="s">
        <v>50</v>
      </c>
      <c r="H17" s="17">
        <v>0</v>
      </c>
      <c r="I17" s="17">
        <v>83980000</v>
      </c>
      <c r="J17" s="17">
        <v>89280000</v>
      </c>
      <c r="K17" s="17">
        <v>94439992</v>
      </c>
      <c r="L17" s="18">
        <f>SUM(H17:K17)</f>
        <v>267699992</v>
      </c>
      <c r="Q17" s="265"/>
    </row>
    <row r="18" spans="1:17" x14ac:dyDescent="0.25">
      <c r="A18" s="198" t="s">
        <v>13</v>
      </c>
      <c r="B18" s="199"/>
      <c r="C18" s="202">
        <f>SUM(C7:C17)</f>
        <v>354865497</v>
      </c>
      <c r="D18" s="206" t="s">
        <v>9</v>
      </c>
      <c r="E18" s="206"/>
      <c r="F18" s="206"/>
      <c r="G18" s="207"/>
      <c r="H18" s="21">
        <v>1222499993</v>
      </c>
      <c r="I18" s="21">
        <v>1408299999</v>
      </c>
      <c r="J18" s="21">
        <v>1709176000</v>
      </c>
      <c r="K18" s="21">
        <v>1665727520</v>
      </c>
      <c r="L18" s="22">
        <f>SUM(H18:K18)</f>
        <v>6005703512</v>
      </c>
      <c r="N18" s="260"/>
    </row>
    <row r="19" spans="1:17" ht="15.75" thickBot="1" x14ac:dyDescent="0.3">
      <c r="A19" s="200"/>
      <c r="B19" s="201"/>
      <c r="C19" s="203"/>
      <c r="D19" s="204" t="s">
        <v>8</v>
      </c>
      <c r="E19" s="204"/>
      <c r="F19" s="204"/>
      <c r="G19" s="204"/>
      <c r="H19" s="204"/>
      <c r="I19" s="204"/>
      <c r="J19" s="204"/>
      <c r="K19" s="205"/>
      <c r="L19" s="23">
        <f>+L18</f>
        <v>6005703512</v>
      </c>
    </row>
    <row r="22" spans="1:17" x14ac:dyDescent="0.25">
      <c r="F22" s="24" t="s">
        <v>39</v>
      </c>
    </row>
    <row r="23" spans="1:17" x14ac:dyDescent="0.25">
      <c r="F23" s="24" t="s">
        <v>40</v>
      </c>
    </row>
    <row r="24" spans="1:17" x14ac:dyDescent="0.25">
      <c r="F24" s="24" t="s">
        <v>41</v>
      </c>
    </row>
    <row r="25" spans="1:17" x14ac:dyDescent="0.25">
      <c r="F25" s="24" t="s">
        <v>42</v>
      </c>
    </row>
    <row r="26" spans="1:17" x14ac:dyDescent="0.25">
      <c r="F26" s="24" t="s">
        <v>43</v>
      </c>
    </row>
    <row r="27" spans="1:17" x14ac:dyDescent="0.25">
      <c r="F27" s="24" t="s">
        <v>44</v>
      </c>
    </row>
    <row r="28" spans="1:17" x14ac:dyDescent="0.25">
      <c r="F28" s="24" t="s">
        <v>45</v>
      </c>
    </row>
    <row r="29" spans="1:17" x14ac:dyDescent="0.25">
      <c r="F29" s="24" t="s">
        <v>46</v>
      </c>
    </row>
    <row r="30" spans="1:17" x14ac:dyDescent="0.25">
      <c r="F30" s="24" t="s">
        <v>47</v>
      </c>
    </row>
  </sheetData>
  <mergeCells count="22">
    <mergeCell ref="D7:D9"/>
    <mergeCell ref="B10:B12"/>
    <mergeCell ref="B13:B14"/>
    <mergeCell ref="C10:C12"/>
    <mergeCell ref="C13:C14"/>
    <mergeCell ref="D10:D14"/>
    <mergeCell ref="A1:L1"/>
    <mergeCell ref="A2:L2"/>
    <mergeCell ref="A3:L3"/>
    <mergeCell ref="A4:L4"/>
    <mergeCell ref="A18:B19"/>
    <mergeCell ref="C18:C19"/>
    <mergeCell ref="D19:K19"/>
    <mergeCell ref="D18:G18"/>
    <mergeCell ref="A5:C5"/>
    <mergeCell ref="D5:L5"/>
    <mergeCell ref="A7:A9"/>
    <mergeCell ref="A10:A14"/>
    <mergeCell ref="B7:B9"/>
    <mergeCell ref="A15:C17"/>
    <mergeCell ref="D15:D17"/>
    <mergeCell ref="C7:C9"/>
  </mergeCells>
  <dataValidations count="1">
    <dataValidation type="list" allowBlank="1" showInputMessage="1" showErrorMessage="1" sqref="F7:F17">
      <formula1>$F$22:$F$30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opLeftCell="A19" zoomScale="85" zoomScaleNormal="85" workbookViewId="0">
      <selection activeCell="G21" sqref="G21:J21"/>
    </sheetView>
  </sheetViews>
  <sheetFormatPr baseColWidth="10" defaultRowHeight="15" x14ac:dyDescent="0.25"/>
  <cols>
    <col min="1" max="1" width="18.140625" customWidth="1"/>
    <col min="2" max="2" width="21.5703125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21" customWidth="1"/>
    <col min="12" max="12" width="18.28515625" customWidth="1"/>
  </cols>
  <sheetData>
    <row r="1" spans="1:12" ht="18.75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2" ht="18.75" x14ac:dyDescent="0.3">
      <c r="A2" s="162" t="s">
        <v>112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2" ht="18.75" x14ac:dyDescent="0.3">
      <c r="A3" s="162" t="s">
        <v>113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2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2" ht="15.75" thickBot="1" x14ac:dyDescent="0.3">
      <c r="A5" s="168" t="s">
        <v>14</v>
      </c>
      <c r="B5" s="169"/>
      <c r="C5" s="169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2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27" t="s">
        <v>2</v>
      </c>
      <c r="F6" s="27" t="s">
        <v>56</v>
      </c>
      <c r="G6" s="28" t="s">
        <v>3</v>
      </c>
      <c r="H6" s="28" t="s">
        <v>4</v>
      </c>
      <c r="I6" s="28" t="s">
        <v>5</v>
      </c>
      <c r="J6" s="28" t="s">
        <v>6</v>
      </c>
      <c r="K6" s="29" t="s">
        <v>7</v>
      </c>
    </row>
    <row r="7" spans="1:12" ht="18" x14ac:dyDescent="0.25">
      <c r="A7" s="51"/>
      <c r="B7" s="52"/>
      <c r="C7" s="53"/>
      <c r="D7" s="89"/>
      <c r="E7" s="90"/>
      <c r="F7" s="90"/>
      <c r="G7" s="91">
        <v>0.2</v>
      </c>
      <c r="H7" s="91">
        <v>0.4</v>
      </c>
      <c r="I7" s="91">
        <v>0.2</v>
      </c>
      <c r="J7" s="91">
        <v>0.2</v>
      </c>
      <c r="K7" s="57">
        <f>SUM(G7:J7)</f>
        <v>1</v>
      </c>
    </row>
    <row r="8" spans="1:12" ht="72.75" x14ac:dyDescent="0.25">
      <c r="A8" s="172" t="s">
        <v>114</v>
      </c>
      <c r="B8" s="175" t="s">
        <v>115</v>
      </c>
      <c r="C8" s="238"/>
      <c r="D8" s="187" t="s">
        <v>116</v>
      </c>
      <c r="E8" s="71" t="s">
        <v>117</v>
      </c>
      <c r="F8" s="92" t="s">
        <v>118</v>
      </c>
      <c r="G8" s="93">
        <v>713921298</v>
      </c>
      <c r="H8" s="93">
        <v>100000000</v>
      </c>
      <c r="I8" s="93"/>
      <c r="J8" s="93"/>
      <c r="K8" s="33">
        <f t="shared" ref="K8:K21" si="0">SUM(G8:J8)</f>
        <v>813921298</v>
      </c>
    </row>
    <row r="9" spans="1:12" ht="36" x14ac:dyDescent="0.25">
      <c r="A9" s="173"/>
      <c r="B9" s="176"/>
      <c r="C9" s="239"/>
      <c r="D9" s="188"/>
      <c r="E9" s="94" t="s">
        <v>119</v>
      </c>
      <c r="F9" s="92" t="s">
        <v>120</v>
      </c>
      <c r="G9" s="95">
        <v>0</v>
      </c>
      <c r="H9" s="93">
        <v>320921654</v>
      </c>
      <c r="I9" s="93">
        <v>173075423</v>
      </c>
      <c r="J9" s="93"/>
      <c r="K9" s="33">
        <f>SUM(H9:J9)</f>
        <v>493997077</v>
      </c>
    </row>
    <row r="10" spans="1:12" ht="36" x14ac:dyDescent="0.25">
      <c r="A10" s="173"/>
      <c r="B10" s="176"/>
      <c r="C10" s="239"/>
      <c r="D10" s="188"/>
      <c r="E10" s="94" t="s">
        <v>121</v>
      </c>
      <c r="F10" s="92" t="s">
        <v>120</v>
      </c>
      <c r="G10" s="93">
        <v>587801681</v>
      </c>
      <c r="H10" s="93">
        <v>664720056</v>
      </c>
      <c r="I10" s="93">
        <v>609279944</v>
      </c>
      <c r="J10" s="93"/>
      <c r="K10" s="33">
        <f t="shared" si="0"/>
        <v>1861801681</v>
      </c>
    </row>
    <row r="11" spans="1:12" ht="60" x14ac:dyDescent="0.25">
      <c r="A11" s="173"/>
      <c r="B11" s="176"/>
      <c r="C11" s="239"/>
      <c r="D11" s="188"/>
      <c r="E11" s="94" t="s">
        <v>122</v>
      </c>
      <c r="F11" s="92" t="s">
        <v>118</v>
      </c>
      <c r="G11" s="96">
        <v>95000000</v>
      </c>
      <c r="H11" s="96">
        <v>156000000</v>
      </c>
      <c r="I11" s="96">
        <v>78000000</v>
      </c>
      <c r="J11" s="93"/>
      <c r="K11" s="33">
        <f t="shared" si="0"/>
        <v>329000000</v>
      </c>
    </row>
    <row r="12" spans="1:12" ht="60" x14ac:dyDescent="0.25">
      <c r="A12" s="173"/>
      <c r="B12" s="176"/>
      <c r="C12" s="239"/>
      <c r="D12" s="188"/>
      <c r="E12" s="94" t="s">
        <v>123</v>
      </c>
      <c r="F12" s="92" t="s">
        <v>118</v>
      </c>
      <c r="G12" s="93">
        <v>100000000</v>
      </c>
      <c r="H12" s="93">
        <v>100000000</v>
      </c>
      <c r="I12" s="93">
        <v>100000000</v>
      </c>
      <c r="J12" s="93"/>
      <c r="K12" s="33">
        <f t="shared" si="0"/>
        <v>300000000</v>
      </c>
    </row>
    <row r="13" spans="1:12" ht="48.75" x14ac:dyDescent="0.25">
      <c r="A13" s="173"/>
      <c r="B13" s="176"/>
      <c r="C13" s="239"/>
      <c r="D13" s="188"/>
      <c r="E13" s="71" t="s">
        <v>124</v>
      </c>
      <c r="F13" s="92" t="s">
        <v>118</v>
      </c>
      <c r="G13" s="97">
        <v>0</v>
      </c>
      <c r="H13" s="93">
        <v>0</v>
      </c>
      <c r="I13" s="93">
        <v>0</v>
      </c>
      <c r="J13" s="93">
        <v>0</v>
      </c>
      <c r="K13" s="33">
        <f t="shared" si="0"/>
        <v>0</v>
      </c>
    </row>
    <row r="14" spans="1:12" ht="36" x14ac:dyDescent="0.25">
      <c r="A14" s="173"/>
      <c r="B14" s="176"/>
      <c r="C14" s="239"/>
      <c r="D14" s="188"/>
      <c r="E14" s="94" t="s">
        <v>125</v>
      </c>
      <c r="F14" s="92" t="s">
        <v>120</v>
      </c>
      <c r="G14" s="93">
        <v>1003277021</v>
      </c>
      <c r="H14" s="93">
        <v>388358290</v>
      </c>
      <c r="I14" s="93"/>
      <c r="J14" s="93"/>
      <c r="K14" s="33">
        <f>SUM(G14:J14)</f>
        <v>1391635311</v>
      </c>
    </row>
    <row r="15" spans="1:12" ht="36" x14ac:dyDescent="0.25">
      <c r="A15" s="173"/>
      <c r="B15" s="176"/>
      <c r="C15" s="239"/>
      <c r="D15" s="188"/>
      <c r="E15" s="94" t="s">
        <v>126</v>
      </c>
      <c r="F15" s="92" t="s">
        <v>120</v>
      </c>
      <c r="G15" s="93"/>
      <c r="H15" s="93">
        <v>270000000</v>
      </c>
      <c r="I15" s="93">
        <v>624883721</v>
      </c>
      <c r="J15" s="93"/>
      <c r="K15" s="33">
        <f t="shared" si="0"/>
        <v>894883721</v>
      </c>
      <c r="L15" s="98"/>
    </row>
    <row r="16" spans="1:12" ht="36" x14ac:dyDescent="0.25">
      <c r="A16" s="173"/>
      <c r="B16" s="176"/>
      <c r="C16" s="239"/>
      <c r="D16" s="188"/>
      <c r="E16" s="94" t="s">
        <v>127</v>
      </c>
      <c r="F16" s="92" t="s">
        <v>120</v>
      </c>
      <c r="G16" s="93"/>
      <c r="H16" s="93">
        <v>300000000</v>
      </c>
      <c r="I16" s="93">
        <v>200000000</v>
      </c>
      <c r="J16" s="93">
        <v>81379879</v>
      </c>
      <c r="K16" s="33">
        <f t="shared" si="0"/>
        <v>581379879</v>
      </c>
      <c r="L16" s="98"/>
    </row>
    <row r="17" spans="1:12" ht="36" x14ac:dyDescent="0.25">
      <c r="A17" s="173"/>
      <c r="B17" s="176"/>
      <c r="C17" s="239"/>
      <c r="D17" s="188"/>
      <c r="E17" s="71" t="s">
        <v>128</v>
      </c>
      <c r="F17" s="92" t="s">
        <v>120</v>
      </c>
      <c r="G17" s="93"/>
      <c r="H17" s="93">
        <v>200000000</v>
      </c>
      <c r="I17" s="93">
        <v>344011226</v>
      </c>
      <c r="J17" s="93">
        <v>0</v>
      </c>
      <c r="K17" s="33">
        <f t="shared" si="0"/>
        <v>544011226</v>
      </c>
    </row>
    <row r="18" spans="1:12" ht="60" x14ac:dyDescent="0.25">
      <c r="A18" s="173"/>
      <c r="B18" s="176"/>
      <c r="C18" s="239"/>
      <c r="D18" s="188"/>
      <c r="E18" s="99" t="s">
        <v>129</v>
      </c>
      <c r="F18" s="92" t="s">
        <v>130</v>
      </c>
      <c r="G18" s="93"/>
      <c r="H18" s="93"/>
      <c r="I18" s="93">
        <v>270749686</v>
      </c>
      <c r="J18" s="93">
        <v>229728054</v>
      </c>
      <c r="K18" s="33">
        <f t="shared" si="0"/>
        <v>500477740</v>
      </c>
      <c r="L18" s="98"/>
    </row>
    <row r="19" spans="1:12" ht="36" x14ac:dyDescent="0.25">
      <c r="A19" s="173"/>
      <c r="B19" s="176"/>
      <c r="C19" s="239"/>
      <c r="D19" s="188"/>
      <c r="E19" s="94" t="s">
        <v>131</v>
      </c>
      <c r="F19" s="92" t="s">
        <v>118</v>
      </c>
      <c r="G19" s="93"/>
      <c r="H19" s="93"/>
      <c r="I19" s="93">
        <v>100000000</v>
      </c>
      <c r="J19" s="93">
        <v>44619208</v>
      </c>
      <c r="K19" s="33">
        <f t="shared" si="0"/>
        <v>144619208</v>
      </c>
    </row>
    <row r="20" spans="1:12" ht="48" x14ac:dyDescent="0.25">
      <c r="A20" s="174"/>
      <c r="B20" s="177"/>
      <c r="C20" s="240"/>
      <c r="D20" s="241"/>
      <c r="E20" s="94" t="s">
        <v>132</v>
      </c>
      <c r="F20" s="92" t="s">
        <v>133</v>
      </c>
      <c r="G20" s="93"/>
      <c r="H20" s="93"/>
      <c r="I20" s="93"/>
      <c r="J20" s="93">
        <v>2144272859</v>
      </c>
      <c r="K20" s="33">
        <f t="shared" si="0"/>
        <v>2144272859</v>
      </c>
    </row>
    <row r="21" spans="1:12" ht="18.75" customHeight="1" x14ac:dyDescent="0.25">
      <c r="A21" s="151" t="s">
        <v>13</v>
      </c>
      <c r="B21" s="152"/>
      <c r="C21" s="155">
        <f>SUM(C7:C20)</f>
        <v>0</v>
      </c>
      <c r="D21" s="139" t="s">
        <v>9</v>
      </c>
      <c r="E21" s="139"/>
      <c r="F21" s="140"/>
      <c r="G21" s="46">
        <f>SUM(G7:G20)</f>
        <v>2500000000.1999998</v>
      </c>
      <c r="H21" s="46">
        <f>SUM(H8:H20)</f>
        <v>2500000000</v>
      </c>
      <c r="I21" s="46">
        <f>SUM(I8:I20)</f>
        <v>2500000000</v>
      </c>
      <c r="J21" s="46">
        <f>SUM(J8:J20)</f>
        <v>2500000000</v>
      </c>
      <c r="K21" s="100">
        <f t="shared" si="0"/>
        <v>10000000000.200001</v>
      </c>
    </row>
    <row r="22" spans="1:12" ht="15.75" thickBot="1" x14ac:dyDescent="0.3">
      <c r="A22" s="153"/>
      <c r="B22" s="154"/>
      <c r="C22" s="156"/>
      <c r="D22" s="157" t="s">
        <v>8</v>
      </c>
      <c r="E22" s="157"/>
      <c r="F22" s="157"/>
      <c r="G22" s="157"/>
      <c r="H22" s="157"/>
      <c r="I22" s="157"/>
      <c r="J22" s="158"/>
      <c r="K22" s="101">
        <f>SUM(K8:K20)</f>
        <v>10000000000</v>
      </c>
    </row>
    <row r="24" spans="1:12" x14ac:dyDescent="0.25">
      <c r="K24" s="74"/>
    </row>
  </sheetData>
  <mergeCells count="14">
    <mergeCell ref="A1:K1"/>
    <mergeCell ref="A2:K2"/>
    <mergeCell ref="A3:K3"/>
    <mergeCell ref="A4:K4"/>
    <mergeCell ref="A5:C5"/>
    <mergeCell ref="D5:K5"/>
    <mergeCell ref="A8:A20"/>
    <mergeCell ref="B8:B20"/>
    <mergeCell ref="C8:C20"/>
    <mergeCell ref="D8:D20"/>
    <mergeCell ref="A21:B22"/>
    <mergeCell ref="C21:C22"/>
    <mergeCell ref="D21:F21"/>
    <mergeCell ref="D22:J2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opLeftCell="A10" workbookViewId="0">
      <selection activeCell="I12" sqref="I12"/>
    </sheetView>
  </sheetViews>
  <sheetFormatPr baseColWidth="10" defaultRowHeight="15" x14ac:dyDescent="0.2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28.5703125" customWidth="1"/>
    <col min="6" max="6" width="27.42578125" customWidth="1"/>
    <col min="7" max="10" width="18.85546875" customWidth="1"/>
    <col min="11" max="11" width="17.140625" customWidth="1"/>
    <col min="12" max="12" width="20.85546875" customWidth="1"/>
  </cols>
  <sheetData>
    <row r="1" spans="1:12" ht="18.75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2" ht="18.75" x14ac:dyDescent="0.3">
      <c r="A2" s="162" t="s">
        <v>134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2" ht="18.75" x14ac:dyDescent="0.3">
      <c r="A3" s="162" t="s">
        <v>135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2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2" ht="15.75" thickBot="1" x14ac:dyDescent="0.3">
      <c r="A5" s="168" t="s">
        <v>14</v>
      </c>
      <c r="B5" s="169"/>
      <c r="C5" s="169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2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27" t="s">
        <v>2</v>
      </c>
      <c r="F6" s="27" t="s">
        <v>56</v>
      </c>
      <c r="G6" s="28" t="s">
        <v>3</v>
      </c>
      <c r="H6" s="28" t="s">
        <v>4</v>
      </c>
      <c r="I6" s="28" t="s">
        <v>5</v>
      </c>
      <c r="J6" s="28" t="s">
        <v>6</v>
      </c>
      <c r="K6" s="29" t="s">
        <v>7</v>
      </c>
    </row>
    <row r="7" spans="1:12" ht="20.25" customHeight="1" x14ac:dyDescent="0.25">
      <c r="A7" s="51"/>
      <c r="B7" s="52"/>
      <c r="C7" s="53"/>
      <c r="D7" s="89"/>
      <c r="E7" s="90"/>
      <c r="F7" s="90"/>
      <c r="G7" s="56"/>
      <c r="H7" s="56"/>
      <c r="I7" s="56"/>
      <c r="J7" s="56"/>
      <c r="K7" s="57">
        <f>SUM(G7:J7)</f>
        <v>0</v>
      </c>
    </row>
    <row r="8" spans="1:12" ht="24" x14ac:dyDescent="0.25">
      <c r="A8" s="242"/>
      <c r="B8" s="245"/>
      <c r="C8" s="238"/>
      <c r="D8" s="248" t="s">
        <v>136</v>
      </c>
      <c r="E8" s="94" t="s">
        <v>137</v>
      </c>
      <c r="F8" s="92" t="s">
        <v>118</v>
      </c>
      <c r="G8" s="131">
        <v>30000000</v>
      </c>
      <c r="H8" s="45"/>
      <c r="I8" s="131">
        <v>30000000</v>
      </c>
      <c r="J8" s="131"/>
      <c r="K8" s="33">
        <f t="shared" ref="K8:K22" si="0">SUM(G8:J8)</f>
        <v>60000000</v>
      </c>
    </row>
    <row r="9" spans="1:12" ht="36" x14ac:dyDescent="0.25">
      <c r="A9" s="243"/>
      <c r="B9" s="246"/>
      <c r="C9" s="239"/>
      <c r="D9" s="249"/>
      <c r="E9" s="94" t="s">
        <v>138</v>
      </c>
      <c r="F9" s="92" t="s">
        <v>139</v>
      </c>
      <c r="G9" s="132">
        <v>31000000</v>
      </c>
      <c r="H9" s="45"/>
      <c r="I9" s="131">
        <v>39000000</v>
      </c>
      <c r="J9" s="131"/>
      <c r="K9" s="33">
        <f>SUM(G9:J9)</f>
        <v>70000000</v>
      </c>
    </row>
    <row r="10" spans="1:12" ht="24" x14ac:dyDescent="0.25">
      <c r="A10" s="243"/>
      <c r="B10" s="246"/>
      <c r="C10" s="239"/>
      <c r="D10" s="249"/>
      <c r="E10" s="99" t="s">
        <v>140</v>
      </c>
      <c r="F10" s="92" t="s">
        <v>118</v>
      </c>
      <c r="G10" s="131">
        <v>0</v>
      </c>
      <c r="H10" s="45"/>
      <c r="I10" s="131">
        <v>50000000</v>
      </c>
      <c r="J10" s="131"/>
      <c r="K10" s="33">
        <f t="shared" ref="K10:K16" si="1">SUM(G10:J10)</f>
        <v>50000000</v>
      </c>
    </row>
    <row r="11" spans="1:12" ht="24" x14ac:dyDescent="0.25">
      <c r="A11" s="243"/>
      <c r="B11" s="246"/>
      <c r="C11" s="239"/>
      <c r="D11" s="249"/>
      <c r="E11" s="99" t="s">
        <v>141</v>
      </c>
      <c r="F11" s="92" t="s">
        <v>118</v>
      </c>
      <c r="G11" s="131">
        <v>72000000</v>
      </c>
      <c r="H11" s="131">
        <v>40000000</v>
      </c>
      <c r="I11" s="131">
        <v>40000000</v>
      </c>
      <c r="J11" s="131"/>
      <c r="K11" s="102">
        <f t="shared" si="1"/>
        <v>152000000</v>
      </c>
      <c r="L11" s="103"/>
    </row>
    <row r="12" spans="1:12" ht="24" x14ac:dyDescent="0.25">
      <c r="A12" s="243"/>
      <c r="B12" s="246"/>
      <c r="C12" s="239"/>
      <c r="D12" s="249"/>
      <c r="E12" s="94" t="s">
        <v>142</v>
      </c>
      <c r="F12" s="92" t="s">
        <v>143</v>
      </c>
      <c r="G12" s="131"/>
      <c r="H12" s="45"/>
      <c r="I12" s="131">
        <v>40000000</v>
      </c>
      <c r="J12" s="131"/>
      <c r="K12" s="33">
        <f t="shared" si="1"/>
        <v>40000000</v>
      </c>
    </row>
    <row r="13" spans="1:12" ht="36" x14ac:dyDescent="0.25">
      <c r="A13" s="243"/>
      <c r="B13" s="246"/>
      <c r="C13" s="239"/>
      <c r="D13" s="249"/>
      <c r="E13" s="94" t="s">
        <v>144</v>
      </c>
      <c r="F13" s="92" t="s">
        <v>145</v>
      </c>
      <c r="G13" s="131"/>
      <c r="H13" s="131"/>
      <c r="I13" s="131"/>
      <c r="J13" s="131"/>
      <c r="K13" s="33">
        <f t="shared" si="1"/>
        <v>0</v>
      </c>
    </row>
    <row r="14" spans="1:12" ht="24" x14ac:dyDescent="0.25">
      <c r="A14" s="243"/>
      <c r="B14" s="246"/>
      <c r="C14" s="239"/>
      <c r="D14" s="249"/>
      <c r="E14" s="94" t="s">
        <v>146</v>
      </c>
      <c r="F14" s="92" t="s">
        <v>118</v>
      </c>
      <c r="G14" s="131"/>
      <c r="H14" s="131"/>
      <c r="I14" s="131">
        <v>94000000</v>
      </c>
      <c r="J14" s="131">
        <v>288000000</v>
      </c>
      <c r="K14" s="33">
        <f t="shared" si="1"/>
        <v>382000000</v>
      </c>
      <c r="L14" s="104"/>
    </row>
    <row r="15" spans="1:12" ht="24" x14ac:dyDescent="0.25">
      <c r="A15" s="243"/>
      <c r="B15" s="246"/>
      <c r="C15" s="239"/>
      <c r="D15" s="249"/>
      <c r="E15" s="94" t="s">
        <v>147</v>
      </c>
      <c r="F15" s="92" t="s">
        <v>148</v>
      </c>
      <c r="G15" s="131"/>
      <c r="H15" s="131"/>
      <c r="I15" s="131">
        <v>50000000</v>
      </c>
      <c r="J15" s="131">
        <v>50000000</v>
      </c>
      <c r="K15" s="33">
        <f t="shared" si="1"/>
        <v>100000000</v>
      </c>
      <c r="L15" s="104"/>
    </row>
    <row r="16" spans="1:12" ht="24" x14ac:dyDescent="0.25">
      <c r="A16" s="243"/>
      <c r="B16" s="246"/>
      <c r="C16" s="239"/>
      <c r="D16" s="249"/>
      <c r="E16" s="94" t="s">
        <v>149</v>
      </c>
      <c r="F16" s="92" t="s">
        <v>148</v>
      </c>
      <c r="G16" s="131">
        <v>0</v>
      </c>
      <c r="H16" s="131"/>
      <c r="I16" s="131">
        <v>0</v>
      </c>
      <c r="J16" s="131">
        <v>0</v>
      </c>
      <c r="K16" s="33">
        <f t="shared" si="1"/>
        <v>0</v>
      </c>
    </row>
    <row r="17" spans="1:13" ht="24" x14ac:dyDescent="0.25">
      <c r="A17" s="243"/>
      <c r="B17" s="246"/>
      <c r="C17" s="239"/>
      <c r="D17" s="248" t="s">
        <v>150</v>
      </c>
      <c r="E17" s="94" t="s">
        <v>151</v>
      </c>
      <c r="F17" s="92" t="s">
        <v>118</v>
      </c>
      <c r="G17" s="131">
        <v>50000000</v>
      </c>
      <c r="H17" s="131"/>
      <c r="I17" s="131"/>
      <c r="J17" s="131"/>
      <c r="K17" s="33">
        <f t="shared" si="0"/>
        <v>50000000</v>
      </c>
    </row>
    <row r="18" spans="1:13" ht="36" x14ac:dyDescent="0.25">
      <c r="A18" s="243"/>
      <c r="B18" s="246"/>
      <c r="C18" s="239"/>
      <c r="D18" s="249"/>
      <c r="E18" s="94" t="s">
        <v>152</v>
      </c>
      <c r="F18" s="92" t="s">
        <v>139</v>
      </c>
      <c r="G18" s="131">
        <v>50000000</v>
      </c>
      <c r="H18" s="131"/>
      <c r="I18" s="131"/>
      <c r="J18" s="131"/>
      <c r="K18" s="33">
        <f t="shared" si="0"/>
        <v>50000000</v>
      </c>
    </row>
    <row r="19" spans="1:13" ht="36" x14ac:dyDescent="0.25">
      <c r="A19" s="243"/>
      <c r="B19" s="246"/>
      <c r="C19" s="239"/>
      <c r="D19" s="249"/>
      <c r="E19" s="94" t="s">
        <v>153</v>
      </c>
      <c r="F19" s="92" t="s">
        <v>148</v>
      </c>
      <c r="G19" s="131"/>
      <c r="H19" s="132">
        <v>45000000</v>
      </c>
      <c r="I19" s="131"/>
      <c r="J19" s="131"/>
      <c r="K19" s="33">
        <f t="shared" si="0"/>
        <v>45000000</v>
      </c>
    </row>
    <row r="20" spans="1:13" ht="36" x14ac:dyDescent="0.25">
      <c r="A20" s="243"/>
      <c r="B20" s="246"/>
      <c r="C20" s="239"/>
      <c r="D20" s="249"/>
      <c r="E20" s="99" t="s">
        <v>154</v>
      </c>
      <c r="F20" s="92" t="s">
        <v>155</v>
      </c>
      <c r="G20" s="133"/>
      <c r="H20" s="132"/>
      <c r="I20" s="132">
        <v>100000000</v>
      </c>
      <c r="J20" s="132">
        <v>50000000</v>
      </c>
      <c r="K20" s="33">
        <f t="shared" si="0"/>
        <v>150000000</v>
      </c>
    </row>
    <row r="21" spans="1:13" ht="36" x14ac:dyDescent="0.25">
      <c r="A21" s="244"/>
      <c r="B21" s="247"/>
      <c r="C21" s="240"/>
      <c r="D21" s="249"/>
      <c r="E21" s="94" t="s">
        <v>156</v>
      </c>
      <c r="F21" s="92" t="s">
        <v>148</v>
      </c>
      <c r="G21" s="131"/>
      <c r="H21" s="131"/>
      <c r="I21" s="132">
        <v>50000000</v>
      </c>
      <c r="J21" s="132">
        <v>50000000</v>
      </c>
      <c r="K21" s="33">
        <f t="shared" si="0"/>
        <v>100000000</v>
      </c>
    </row>
    <row r="22" spans="1:13" ht="36" x14ac:dyDescent="0.25">
      <c r="A22" s="44"/>
      <c r="B22" s="45"/>
      <c r="C22" s="46"/>
      <c r="D22" s="47"/>
      <c r="E22" s="94" t="s">
        <v>157</v>
      </c>
      <c r="F22" s="92" t="s">
        <v>148</v>
      </c>
      <c r="G22" s="134">
        <v>0</v>
      </c>
      <c r="H22" s="134">
        <v>0</v>
      </c>
      <c r="I22" s="134">
        <v>0</v>
      </c>
      <c r="J22" s="134">
        <v>0</v>
      </c>
      <c r="K22" s="33">
        <f t="shared" si="0"/>
        <v>0</v>
      </c>
      <c r="M22">
        <v>12500</v>
      </c>
    </row>
    <row r="23" spans="1:13" x14ac:dyDescent="0.25">
      <c r="A23" s="151" t="s">
        <v>13</v>
      </c>
      <c r="B23" s="152"/>
      <c r="C23" s="155">
        <f>SUM(C7:C22)</f>
        <v>0</v>
      </c>
      <c r="D23" s="139" t="s">
        <v>9</v>
      </c>
      <c r="E23" s="139"/>
      <c r="F23" s="140"/>
      <c r="G23" s="46">
        <f>SUM(G8:G22)</f>
        <v>233000000</v>
      </c>
      <c r="H23" s="46">
        <f>SUM(H8:H22)</f>
        <v>85000000</v>
      </c>
      <c r="I23" s="46">
        <f>SUM(I8:I22)</f>
        <v>493000000</v>
      </c>
      <c r="J23" s="46">
        <f>SUM(J8:J22)</f>
        <v>438000000</v>
      </c>
      <c r="K23" s="49">
        <f>SUM(G23:J23)</f>
        <v>1249000000</v>
      </c>
      <c r="M23">
        <f>M22/4</f>
        <v>3125</v>
      </c>
    </row>
    <row r="24" spans="1:13" ht="15.75" thickBot="1" x14ac:dyDescent="0.3">
      <c r="A24" s="153"/>
      <c r="B24" s="154"/>
      <c r="C24" s="156"/>
      <c r="D24" s="157" t="s">
        <v>8</v>
      </c>
      <c r="E24" s="157"/>
      <c r="F24" s="157"/>
      <c r="G24" s="157"/>
      <c r="H24" s="157"/>
      <c r="I24" s="157"/>
      <c r="J24" s="158"/>
      <c r="K24" s="50"/>
    </row>
    <row r="26" spans="1:13" x14ac:dyDescent="0.25">
      <c r="F26" s="105"/>
      <c r="G26" s="106"/>
      <c r="H26" s="106"/>
      <c r="I26" s="106"/>
      <c r="J26" s="106"/>
      <c r="K26" s="107"/>
    </row>
  </sheetData>
  <mergeCells count="15">
    <mergeCell ref="A23:B24"/>
    <mergeCell ref="C23:C24"/>
    <mergeCell ref="D23:F23"/>
    <mergeCell ref="D24:J24"/>
    <mergeCell ref="A1:K1"/>
    <mergeCell ref="A2:K2"/>
    <mergeCell ref="A3:K3"/>
    <mergeCell ref="A4:K4"/>
    <mergeCell ref="A5:C5"/>
    <mergeCell ref="D5:K5"/>
    <mergeCell ref="A8:A21"/>
    <mergeCell ref="B8:B21"/>
    <mergeCell ref="C8:C21"/>
    <mergeCell ref="D8:D16"/>
    <mergeCell ref="D17:D2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opLeftCell="A14" workbookViewId="0">
      <selection activeCell="A20" sqref="A20:XFD30"/>
    </sheetView>
  </sheetViews>
  <sheetFormatPr baseColWidth="10" defaultRowHeight="15" x14ac:dyDescent="0.25"/>
  <cols>
    <col min="1" max="1" width="16.7109375" customWidth="1"/>
    <col min="2" max="2" width="18" customWidth="1"/>
    <col min="3" max="3" width="17.42578125" customWidth="1"/>
    <col min="4" max="4" width="33.5703125" customWidth="1"/>
    <col min="5" max="5" width="36.85546875" customWidth="1"/>
    <col min="6" max="6" width="27.42578125" style="83" customWidth="1"/>
    <col min="7" max="10" width="18.85546875" customWidth="1"/>
    <col min="11" max="11" width="17.140625" customWidth="1"/>
  </cols>
  <sheetData>
    <row r="1" spans="1:11" ht="30" customHeight="1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8.75" x14ac:dyDescent="0.3">
      <c r="A2" s="162" t="s">
        <v>80</v>
      </c>
      <c r="B2" s="258"/>
      <c r="C2" s="258"/>
      <c r="D2" s="258"/>
      <c r="E2" s="258"/>
      <c r="F2" s="258"/>
      <c r="G2" s="258"/>
      <c r="H2" s="258"/>
      <c r="I2" s="258"/>
      <c r="J2" s="258"/>
      <c r="K2" s="164"/>
    </row>
    <row r="3" spans="1:11" ht="18.75" x14ac:dyDescent="0.3">
      <c r="A3" s="162" t="s">
        <v>81</v>
      </c>
      <c r="B3" s="258"/>
      <c r="C3" s="258"/>
      <c r="D3" s="258"/>
      <c r="E3" s="258"/>
      <c r="F3" s="258"/>
      <c r="G3" s="258"/>
      <c r="H3" s="258"/>
      <c r="I3" s="258"/>
      <c r="J3" s="258"/>
      <c r="K3" s="164"/>
    </row>
    <row r="4" spans="1:11" ht="15.75" thickBot="1" x14ac:dyDescent="0.3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1" ht="15.75" thickBot="1" x14ac:dyDescent="0.3">
      <c r="A5" s="168" t="s">
        <v>14</v>
      </c>
      <c r="B5" s="169"/>
      <c r="C5" s="169"/>
      <c r="D5" s="170" t="s">
        <v>15</v>
      </c>
      <c r="E5" s="170"/>
      <c r="F5" s="170"/>
      <c r="G5" s="170"/>
      <c r="H5" s="170"/>
      <c r="I5" s="170"/>
      <c r="J5" s="170"/>
      <c r="K5" s="171"/>
    </row>
    <row r="6" spans="1:11" ht="63.75" thickBot="1" x14ac:dyDescent="0.3">
      <c r="A6" s="25" t="s">
        <v>10</v>
      </c>
      <c r="B6" s="25" t="s">
        <v>11</v>
      </c>
      <c r="C6" s="25" t="s">
        <v>12</v>
      </c>
      <c r="D6" s="26" t="s">
        <v>1</v>
      </c>
      <c r="E6" s="75" t="s">
        <v>2</v>
      </c>
      <c r="F6" s="76" t="s">
        <v>56</v>
      </c>
      <c r="G6" s="76" t="s">
        <v>3</v>
      </c>
      <c r="H6" s="76" t="s">
        <v>4</v>
      </c>
      <c r="I6" s="76" t="s">
        <v>5</v>
      </c>
      <c r="J6" s="76" t="s">
        <v>6</v>
      </c>
      <c r="K6" s="77" t="s">
        <v>7</v>
      </c>
    </row>
    <row r="7" spans="1:11" ht="98.25" customHeight="1" x14ac:dyDescent="0.25">
      <c r="A7" s="78"/>
      <c r="B7" s="79"/>
      <c r="C7" s="79"/>
      <c r="D7" s="251" t="s">
        <v>82</v>
      </c>
      <c r="E7" s="80" t="s">
        <v>83</v>
      </c>
      <c r="F7" s="39" t="s">
        <v>84</v>
      </c>
      <c r="G7" s="81">
        <v>10</v>
      </c>
      <c r="H7" s="82">
        <v>9</v>
      </c>
      <c r="I7" s="82">
        <v>12</v>
      </c>
      <c r="J7" s="82">
        <v>10</v>
      </c>
      <c r="K7" s="254">
        <v>200000000</v>
      </c>
    </row>
    <row r="8" spans="1:11" ht="138.75" customHeight="1" x14ac:dyDescent="0.25">
      <c r="A8" s="78"/>
      <c r="B8" s="79"/>
      <c r="C8" s="79"/>
      <c r="D8" s="252"/>
      <c r="E8" s="80" t="s">
        <v>85</v>
      </c>
      <c r="F8" s="39" t="s">
        <v>84</v>
      </c>
      <c r="G8" s="81">
        <v>9</v>
      </c>
      <c r="H8" s="82">
        <v>8</v>
      </c>
      <c r="I8" s="82">
        <v>10</v>
      </c>
      <c r="J8" s="82">
        <v>10</v>
      </c>
      <c r="K8" s="255"/>
    </row>
    <row r="9" spans="1:11" ht="74.25" customHeight="1" x14ac:dyDescent="0.25">
      <c r="A9" s="78"/>
      <c r="B9" s="79"/>
      <c r="C9" s="79"/>
      <c r="D9" s="252"/>
      <c r="E9" s="80" t="s">
        <v>86</v>
      </c>
      <c r="F9" s="39" t="s">
        <v>87</v>
      </c>
      <c r="G9" s="81">
        <v>10</v>
      </c>
      <c r="H9" s="82">
        <v>9</v>
      </c>
      <c r="I9" s="82">
        <v>10</v>
      </c>
      <c r="J9" s="82">
        <v>10</v>
      </c>
      <c r="K9" s="255"/>
    </row>
    <row r="10" spans="1:11" ht="74.25" customHeight="1" x14ac:dyDescent="0.25">
      <c r="A10" s="78"/>
      <c r="B10" s="79"/>
      <c r="C10" s="79"/>
      <c r="D10" s="252"/>
      <c r="E10" s="80" t="s">
        <v>88</v>
      </c>
      <c r="F10" s="39" t="s">
        <v>84</v>
      </c>
      <c r="G10" s="81">
        <v>3</v>
      </c>
      <c r="H10" s="82">
        <v>3</v>
      </c>
      <c r="I10" s="82">
        <v>4</v>
      </c>
      <c r="J10" s="82">
        <v>4</v>
      </c>
      <c r="K10" s="255"/>
    </row>
    <row r="11" spans="1:11" ht="69" customHeight="1" x14ac:dyDescent="0.25">
      <c r="A11" s="78"/>
      <c r="B11" s="79"/>
      <c r="C11" s="79"/>
      <c r="D11" s="252"/>
      <c r="E11" s="80" t="s">
        <v>89</v>
      </c>
      <c r="F11" s="39" t="s">
        <v>90</v>
      </c>
      <c r="G11" s="81">
        <v>15</v>
      </c>
      <c r="H11" s="82">
        <v>15</v>
      </c>
      <c r="I11" s="82">
        <v>15</v>
      </c>
      <c r="J11" s="82">
        <v>15</v>
      </c>
      <c r="K11" s="255"/>
    </row>
    <row r="12" spans="1:11" ht="66.75" customHeight="1" x14ac:dyDescent="0.25">
      <c r="A12" s="51"/>
      <c r="B12" s="52"/>
      <c r="C12" s="53"/>
      <c r="D12" s="253"/>
      <c r="E12" s="80" t="s">
        <v>91</v>
      </c>
      <c r="F12" s="39" t="s">
        <v>84</v>
      </c>
      <c r="G12" s="81">
        <v>2</v>
      </c>
      <c r="H12" s="82">
        <v>2</v>
      </c>
      <c r="I12" s="82">
        <v>2</v>
      </c>
      <c r="J12" s="82">
        <v>3</v>
      </c>
      <c r="K12" s="256"/>
    </row>
    <row r="13" spans="1:11" ht="20.25" customHeight="1" x14ac:dyDescent="0.25">
      <c r="A13" s="44"/>
      <c r="B13" s="45"/>
      <c r="C13" s="46"/>
      <c r="D13" s="47"/>
      <c r="E13" s="40"/>
      <c r="F13" s="71"/>
      <c r="G13" s="48"/>
      <c r="H13" s="48"/>
      <c r="I13" s="48"/>
      <c r="J13" s="48"/>
      <c r="K13" s="42">
        <f t="shared" ref="K13:K17" si="0">SUM(G13:J13)</f>
        <v>0</v>
      </c>
    </row>
    <row r="14" spans="1:11" ht="20.25" customHeight="1" x14ac:dyDescent="0.25">
      <c r="A14" s="44"/>
      <c r="B14" s="45"/>
      <c r="C14" s="46"/>
      <c r="D14" s="47"/>
      <c r="E14" s="40"/>
      <c r="F14" s="71"/>
      <c r="G14" s="48"/>
      <c r="H14" s="48"/>
      <c r="I14" s="48"/>
      <c r="J14" s="48"/>
      <c r="K14" s="42">
        <f t="shared" si="0"/>
        <v>0</v>
      </c>
    </row>
    <row r="15" spans="1:11" ht="20.25" customHeight="1" x14ac:dyDescent="0.25">
      <c r="A15" s="44"/>
      <c r="B15" s="45"/>
      <c r="C15" s="46"/>
      <c r="D15" s="47"/>
      <c r="E15" s="40"/>
      <c r="F15" s="71"/>
      <c r="G15" s="48"/>
      <c r="H15" s="48"/>
      <c r="I15" s="48"/>
      <c r="J15" s="48"/>
      <c r="K15" s="42">
        <f t="shared" si="0"/>
        <v>0</v>
      </c>
    </row>
    <row r="16" spans="1:11" ht="20.25" customHeight="1" x14ac:dyDescent="0.25">
      <c r="A16" s="44"/>
      <c r="B16" s="45"/>
      <c r="C16" s="46"/>
      <c r="D16" s="47"/>
      <c r="E16" s="40"/>
      <c r="F16" s="71"/>
      <c r="G16" s="48"/>
      <c r="H16" s="48"/>
      <c r="I16" s="48"/>
      <c r="J16" s="48"/>
      <c r="K16" s="42">
        <f t="shared" si="0"/>
        <v>0</v>
      </c>
    </row>
    <row r="17" spans="1:11" x14ac:dyDescent="0.25">
      <c r="A17" s="151" t="s">
        <v>13</v>
      </c>
      <c r="B17" s="152"/>
      <c r="C17" s="155">
        <f>SUM(C12:C16)</f>
        <v>0</v>
      </c>
      <c r="D17" s="138" t="s">
        <v>9</v>
      </c>
      <c r="E17" s="139"/>
      <c r="F17" s="140"/>
      <c r="G17" s="46">
        <f>SUM(G7:G16)</f>
        <v>49</v>
      </c>
      <c r="H17" s="46">
        <f>SUM(H7:H16)</f>
        <v>46</v>
      </c>
      <c r="I17" s="46">
        <f>SUM(I7:I16)</f>
        <v>53</v>
      </c>
      <c r="J17" s="46">
        <f>SUM(J7:J16)</f>
        <v>52</v>
      </c>
      <c r="K17" s="49">
        <f t="shared" si="0"/>
        <v>200</v>
      </c>
    </row>
    <row r="18" spans="1:11" ht="15.75" thickBot="1" x14ac:dyDescent="0.3">
      <c r="A18" s="153"/>
      <c r="B18" s="154"/>
      <c r="C18" s="156"/>
      <c r="D18" s="257" t="s">
        <v>8</v>
      </c>
      <c r="E18" s="157"/>
      <c r="F18" s="157"/>
      <c r="G18" s="157"/>
      <c r="H18" s="157"/>
      <c r="I18" s="157"/>
      <c r="J18" s="158"/>
      <c r="K18" s="50"/>
    </row>
    <row r="20" spans="1:11" hidden="1" x14ac:dyDescent="0.25"/>
    <row r="21" spans="1:11" ht="18" hidden="1" x14ac:dyDescent="0.25">
      <c r="G21" s="135">
        <v>49</v>
      </c>
      <c r="H21" s="135">
        <v>46</v>
      </c>
      <c r="I21" s="135">
        <v>53</v>
      </c>
      <c r="J21" s="135">
        <v>52</v>
      </c>
    </row>
    <row r="22" spans="1:11" hidden="1" x14ac:dyDescent="0.25"/>
    <row r="23" spans="1:11" hidden="1" x14ac:dyDescent="0.25">
      <c r="G23" s="250" t="s">
        <v>183</v>
      </c>
      <c r="H23" s="250"/>
      <c r="I23" s="250"/>
      <c r="J23" s="250"/>
    </row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</sheetData>
  <mergeCells count="13">
    <mergeCell ref="A1:K1"/>
    <mergeCell ref="A2:K2"/>
    <mergeCell ref="A3:K3"/>
    <mergeCell ref="A4:K4"/>
    <mergeCell ref="A5:C5"/>
    <mergeCell ref="D5:K5"/>
    <mergeCell ref="G23:J23"/>
    <mergeCell ref="D7:D12"/>
    <mergeCell ref="K7:K12"/>
    <mergeCell ref="A17:B18"/>
    <mergeCell ref="C17:C18"/>
    <mergeCell ref="D17:F17"/>
    <mergeCell ref="D18:J1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FUENTES DE VERIFICACIÓN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2020-06-26T19:40:38Z</dcterms:modified>
</cp:coreProperties>
</file>