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omments5.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0.2\Planeacion\3. SUB PROYECTOS Y GESTION\PROYECCIONES PRESUPUESTALES 2020-2023\MOVILIDAD\"/>
    </mc:Choice>
  </mc:AlternateContent>
  <bookViews>
    <workbookView xWindow="0" yWindow="0" windowWidth="28800" windowHeight="11835" firstSheet="5" activeTab="8"/>
  </bookViews>
  <sheets>
    <sheet name="PLAN INDICATIVO 2020- 2023 " sheetId="2" r:id="rId1"/>
    <sheet name="Agrupación" sheetId="3" state="hidden" r:id="rId2"/>
    <sheet name="PLAN IND" sheetId="4" r:id="rId3"/>
    <sheet name="Hoja1" sheetId="18" state="hidden" r:id="rId4"/>
    <sheet name="FV" sheetId="9" state="hidden" r:id="rId5"/>
    <sheet name="P1" sheetId="5" r:id="rId6"/>
    <sheet name="P2" sheetId="16" r:id="rId7"/>
    <sheet name="P3" sheetId="7" r:id="rId8"/>
    <sheet name="P4" sheetId="17" r:id="rId9"/>
    <sheet name="PL" sheetId="10" state="hidden" r:id="rId10"/>
    <sheet name="EP" sheetId="12" state="hidden" r:id="rId11"/>
    <sheet name="PR" sheetId="11" state="hidden" r:id="rId12"/>
    <sheet name="IND" sheetId="13" state="hidden" r:id="rId13"/>
    <sheet name="M" sheetId="14" state="hidden" r:id="rId14"/>
    <sheet name="PA" sheetId="15" state="hidden" r:id="rId15"/>
  </sheets>
  <externalReferences>
    <externalReference r:id="rId16"/>
    <externalReference r:id="rId17"/>
  </externalReferences>
  <definedNames>
    <definedName name="_xlnm.Print_Area" localSheetId="0">'PLAN INDICATIVO 2020- 2023 '!$A$1:$I$50</definedName>
    <definedName name="_xlnm.Print_Titles" localSheetId="0">'PLAN INDICATIVO 2020- 2023 '!$2:$3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4" i="17" l="1"/>
  <c r="K15" i="17"/>
  <c r="M18" i="5"/>
  <c r="K18" i="5"/>
  <c r="F43" i="18"/>
  <c r="F31" i="18"/>
  <c r="I43" i="18"/>
  <c r="F23" i="18"/>
  <c r="F11" i="18"/>
  <c r="I46" i="18" l="1"/>
  <c r="S11" i="5" l="1"/>
  <c r="T14" i="5" l="1"/>
  <c r="T10" i="5"/>
  <c r="T7" i="5"/>
  <c r="Q10" i="5"/>
  <c r="Q18" i="5" s="1"/>
  <c r="O10" i="5"/>
  <c r="O18" i="5" s="1"/>
  <c r="S19" i="5" s="1"/>
  <c r="G15" i="5" l="1"/>
  <c r="F12" i="17" l="1"/>
  <c r="I102" i="11" l="1"/>
  <c r="F7" i="17"/>
  <c r="S9" i="17"/>
  <c r="S10" i="17"/>
  <c r="S11" i="17"/>
  <c r="S12" i="17"/>
  <c r="S7" i="17"/>
  <c r="R8" i="17"/>
  <c r="T8" i="17" s="1"/>
  <c r="R9" i="17"/>
  <c r="R10" i="17"/>
  <c r="R11" i="17"/>
  <c r="R12" i="17"/>
  <c r="R7" i="17"/>
  <c r="S7" i="7"/>
  <c r="R7" i="7"/>
  <c r="R8" i="7"/>
  <c r="F15" i="5"/>
  <c r="R8" i="5"/>
  <c r="R9" i="5"/>
  <c r="R10" i="5"/>
  <c r="R11" i="5"/>
  <c r="R12" i="5"/>
  <c r="R13" i="5"/>
  <c r="R14" i="5"/>
  <c r="R7" i="5"/>
  <c r="F13" i="16"/>
  <c r="R8" i="16"/>
  <c r="S8" i="16"/>
  <c r="R9" i="16"/>
  <c r="S9" i="16"/>
  <c r="R10" i="16"/>
  <c r="S10" i="16"/>
  <c r="R11" i="16"/>
  <c r="S11" i="16"/>
  <c r="R12" i="16"/>
  <c r="S12" i="16"/>
  <c r="S7" i="16"/>
  <c r="R7" i="16"/>
  <c r="T7" i="17" l="1"/>
  <c r="S8" i="17"/>
  <c r="S8" i="7" l="1"/>
  <c r="Q15" i="17" l="1"/>
  <c r="O15" i="17"/>
  <c r="M15" i="17"/>
  <c r="C15" i="17"/>
  <c r="S13" i="17"/>
  <c r="Q16" i="16"/>
  <c r="O16" i="16"/>
  <c r="M16" i="16"/>
  <c r="K16" i="16"/>
  <c r="C16" i="16"/>
  <c r="S17" i="16" l="1"/>
  <c r="S16" i="17"/>
  <c r="S12" i="5"/>
  <c r="S14" i="5"/>
  <c r="S8" i="5"/>
  <c r="S9" i="5"/>
  <c r="S10" i="5"/>
  <c r="S13" i="5"/>
  <c r="S7" i="5"/>
  <c r="I88" i="11"/>
  <c r="J629" i="11"/>
  <c r="CN22" i="14" l="1"/>
  <c r="CM22" i="14"/>
  <c r="CL22" i="14"/>
  <c r="CK22" i="14"/>
  <c r="CJ22" i="14"/>
  <c r="CI22" i="14"/>
  <c r="CH22" i="14"/>
  <c r="CG22" i="14"/>
  <c r="CF22" i="14"/>
  <c r="CE22" i="14"/>
  <c r="CD22" i="14"/>
  <c r="CC22" i="14"/>
  <c r="BQ22" i="14"/>
  <c r="BE22" i="14"/>
  <c r="AS22" i="14"/>
  <c r="AG22" i="14"/>
  <c r="T22" i="14"/>
  <c r="CN21" i="14"/>
  <c r="CM21" i="14"/>
  <c r="CL21" i="14"/>
  <c r="CK21" i="14"/>
  <c r="CJ21" i="14"/>
  <c r="CI21" i="14"/>
  <c r="CH21" i="14"/>
  <c r="CG21" i="14"/>
  <c r="CF21" i="14"/>
  <c r="CE21" i="14"/>
  <c r="CD21" i="14"/>
  <c r="CC21" i="14"/>
  <c r="BQ21" i="14"/>
  <c r="BE21" i="14"/>
  <c r="AS21" i="14"/>
  <c r="AG21" i="14"/>
  <c r="T21" i="14"/>
  <c r="CN20" i="14"/>
  <c r="CM20" i="14"/>
  <c r="CL20" i="14"/>
  <c r="CK20" i="14"/>
  <c r="CJ20" i="14"/>
  <c r="CI20" i="14"/>
  <c r="CH20" i="14"/>
  <c r="CG20" i="14"/>
  <c r="CF20" i="14"/>
  <c r="CE20" i="14"/>
  <c r="CD20" i="14"/>
  <c r="CC20" i="14"/>
  <c r="BQ20" i="14"/>
  <c r="BE20" i="14"/>
  <c r="AS20" i="14"/>
  <c r="AG20" i="14"/>
  <c r="T20" i="14"/>
  <c r="CN19" i="14"/>
  <c r="CM19" i="14"/>
  <c r="CL19" i="14"/>
  <c r="CK19" i="14"/>
  <c r="CJ19" i="14"/>
  <c r="CI19" i="14"/>
  <c r="CH19" i="14"/>
  <c r="CG19" i="14"/>
  <c r="CF19" i="14"/>
  <c r="CE19" i="14"/>
  <c r="CD19" i="14"/>
  <c r="CC19" i="14"/>
  <c r="BQ19" i="14"/>
  <c r="BE19" i="14"/>
  <c r="AS19" i="14"/>
  <c r="AG19" i="14"/>
  <c r="T19" i="14"/>
  <c r="CN18" i="14"/>
  <c r="CM18" i="14"/>
  <c r="CL18" i="14"/>
  <c r="CK18" i="14"/>
  <c r="CJ18" i="14"/>
  <c r="CI18" i="14"/>
  <c r="CH18" i="14"/>
  <c r="CG18" i="14"/>
  <c r="CF18" i="14"/>
  <c r="CE18" i="14"/>
  <c r="CD18" i="14"/>
  <c r="CC18" i="14"/>
  <c r="BQ18" i="14"/>
  <c r="BE18" i="14"/>
  <c r="AS18" i="14"/>
  <c r="AG18" i="14"/>
  <c r="T18" i="14"/>
  <c r="CN17" i="14"/>
  <c r="CM17" i="14"/>
  <c r="CL17" i="14"/>
  <c r="CK17" i="14"/>
  <c r="CJ17" i="14"/>
  <c r="CI17" i="14"/>
  <c r="CH17" i="14"/>
  <c r="CG17" i="14"/>
  <c r="CF17" i="14"/>
  <c r="CE17" i="14"/>
  <c r="CD17" i="14"/>
  <c r="CC17" i="14"/>
  <c r="BQ17" i="14"/>
  <c r="BE17" i="14"/>
  <c r="AS17" i="14"/>
  <c r="AG17" i="14"/>
  <c r="T17" i="14"/>
  <c r="CN16" i="14"/>
  <c r="CM16" i="14"/>
  <c r="CL16" i="14"/>
  <c r="CK16" i="14"/>
  <c r="CJ16" i="14"/>
  <c r="CI16" i="14"/>
  <c r="CH16" i="14"/>
  <c r="CG16" i="14"/>
  <c r="CF16" i="14"/>
  <c r="CE16" i="14"/>
  <c r="CD16" i="14"/>
  <c r="CC16" i="14"/>
  <c r="BQ16" i="14"/>
  <c r="BE16" i="14"/>
  <c r="AS16" i="14"/>
  <c r="AG16" i="14"/>
  <c r="T16" i="14"/>
  <c r="CN15" i="14"/>
  <c r="CM15" i="14"/>
  <c r="CL15" i="14"/>
  <c r="CK15" i="14"/>
  <c r="CJ15" i="14"/>
  <c r="CI15" i="14"/>
  <c r="CH15" i="14"/>
  <c r="CG15" i="14"/>
  <c r="CF15" i="14"/>
  <c r="CE15" i="14"/>
  <c r="CD15" i="14"/>
  <c r="CC15" i="14"/>
  <c r="BQ15" i="14"/>
  <c r="BE15" i="14"/>
  <c r="AS15" i="14"/>
  <c r="AG15" i="14"/>
  <c r="T15" i="14"/>
  <c r="CN14" i="14"/>
  <c r="CM14" i="14"/>
  <c r="CL14" i="14"/>
  <c r="CK14" i="14"/>
  <c r="CJ14" i="14"/>
  <c r="CI14" i="14"/>
  <c r="CH14" i="14"/>
  <c r="CG14" i="14"/>
  <c r="CF14" i="14"/>
  <c r="CE14" i="14"/>
  <c r="CD14" i="14"/>
  <c r="CC14" i="14"/>
  <c r="BQ14" i="14"/>
  <c r="BE14" i="14"/>
  <c r="AS14" i="14"/>
  <c r="AG14" i="14"/>
  <c r="T14" i="14"/>
  <c r="CN13" i="14"/>
  <c r="CM13" i="14"/>
  <c r="CL13" i="14"/>
  <c r="CK13" i="14"/>
  <c r="CJ13" i="14"/>
  <c r="CI13" i="14"/>
  <c r="CH13" i="14"/>
  <c r="CG13" i="14"/>
  <c r="CF13" i="14"/>
  <c r="CE13" i="14"/>
  <c r="CD13" i="14"/>
  <c r="CC13" i="14"/>
  <c r="BQ13" i="14"/>
  <c r="BE13" i="14"/>
  <c r="AS13" i="14"/>
  <c r="AG13" i="14"/>
  <c r="T13" i="14"/>
  <c r="CN12" i="14"/>
  <c r="CM12" i="14"/>
  <c r="CL12" i="14"/>
  <c r="CK12" i="14"/>
  <c r="CJ12" i="14"/>
  <c r="CI12" i="14"/>
  <c r="CH12" i="14"/>
  <c r="CG12" i="14"/>
  <c r="CF12" i="14"/>
  <c r="CE12" i="14"/>
  <c r="CD12" i="14"/>
  <c r="CC12" i="14"/>
  <c r="BQ12" i="14"/>
  <c r="BE12" i="14"/>
  <c r="AS12" i="14"/>
  <c r="AG12" i="14"/>
  <c r="T12" i="14"/>
  <c r="CN11" i="14"/>
  <c r="CM11" i="14"/>
  <c r="CL11" i="14"/>
  <c r="CK11" i="14"/>
  <c r="CJ11" i="14"/>
  <c r="CI11" i="14"/>
  <c r="CH11" i="14"/>
  <c r="CG11" i="14"/>
  <c r="CF11" i="14"/>
  <c r="CE11" i="14"/>
  <c r="CD11" i="14"/>
  <c r="CC11" i="14"/>
  <c r="BQ11" i="14"/>
  <c r="BE11" i="14"/>
  <c r="AS11" i="14"/>
  <c r="AG11" i="14"/>
  <c r="T11" i="14"/>
  <c r="CN10" i="14"/>
  <c r="CM10" i="14"/>
  <c r="CL10" i="14"/>
  <c r="CK10" i="14"/>
  <c r="CJ10" i="14"/>
  <c r="CI10" i="14"/>
  <c r="CH10" i="14"/>
  <c r="CG10" i="14"/>
  <c r="CF10" i="14"/>
  <c r="CE10" i="14"/>
  <c r="CD10" i="14"/>
  <c r="CC10" i="14"/>
  <c r="BQ10" i="14"/>
  <c r="BE10" i="14"/>
  <c r="AS10" i="14"/>
  <c r="AG10" i="14"/>
  <c r="T10" i="14"/>
  <c r="CN9" i="14"/>
  <c r="CM9" i="14"/>
  <c r="CL9" i="14"/>
  <c r="CK9" i="14"/>
  <c r="CJ9" i="14"/>
  <c r="CI9" i="14"/>
  <c r="CH9" i="14"/>
  <c r="CG9" i="14"/>
  <c r="CF9" i="14"/>
  <c r="CE9" i="14"/>
  <c r="CD9" i="14"/>
  <c r="CC9" i="14"/>
  <c r="BQ9" i="14"/>
  <c r="BE9" i="14"/>
  <c r="AS9" i="14"/>
  <c r="AG9" i="14"/>
  <c r="T9" i="14"/>
  <c r="CN8" i="14"/>
  <c r="CM8" i="14"/>
  <c r="CL8" i="14"/>
  <c r="CK8" i="14"/>
  <c r="CJ8" i="14"/>
  <c r="CI8" i="14"/>
  <c r="CH8" i="14"/>
  <c r="CG8" i="14"/>
  <c r="CF8" i="14"/>
  <c r="CE8" i="14"/>
  <c r="CD8" i="14"/>
  <c r="CC8" i="14"/>
  <c r="BQ8" i="14"/>
  <c r="BE8" i="14"/>
  <c r="AS8" i="14"/>
  <c r="AG8" i="14"/>
  <c r="T8" i="14"/>
  <c r="CN7" i="14"/>
  <c r="CM7" i="14"/>
  <c r="CL7" i="14"/>
  <c r="CK7" i="14"/>
  <c r="CJ7" i="14"/>
  <c r="CI7" i="14"/>
  <c r="CH7" i="14"/>
  <c r="CG7" i="14"/>
  <c r="CF7" i="14"/>
  <c r="CE7" i="14"/>
  <c r="CD7" i="14"/>
  <c r="CC7" i="14"/>
  <c r="BQ7" i="14"/>
  <c r="BE7" i="14"/>
  <c r="AS7" i="14"/>
  <c r="AG7" i="14"/>
  <c r="T7" i="14"/>
  <c r="CN6" i="14"/>
  <c r="CM6" i="14"/>
  <c r="CL6" i="14"/>
  <c r="CK6" i="14"/>
  <c r="CJ6" i="14"/>
  <c r="CI6" i="14"/>
  <c r="CH6" i="14"/>
  <c r="CG6" i="14"/>
  <c r="CF6" i="14"/>
  <c r="CE6" i="14"/>
  <c r="CD6" i="14"/>
  <c r="CC6" i="14"/>
  <c r="BQ6" i="14"/>
  <c r="BE6" i="14"/>
  <c r="AS6" i="14"/>
  <c r="AG6" i="14"/>
  <c r="T6" i="14"/>
  <c r="CN5" i="14"/>
  <c r="CM5" i="14"/>
  <c r="CL5" i="14"/>
  <c r="CK5" i="14"/>
  <c r="CJ5" i="14"/>
  <c r="CI5" i="14"/>
  <c r="CH5" i="14"/>
  <c r="CG5" i="14"/>
  <c r="CF5" i="14"/>
  <c r="CE5" i="14"/>
  <c r="CD5" i="14"/>
  <c r="CC5" i="14"/>
  <c r="BQ5" i="14"/>
  <c r="BE5" i="14"/>
  <c r="AS5" i="14"/>
  <c r="AG5" i="14"/>
  <c r="T5" i="14"/>
  <c r="CN4" i="14"/>
  <c r="CM4" i="14"/>
  <c r="CL4" i="14"/>
  <c r="CK4" i="14"/>
  <c r="CJ4" i="14"/>
  <c r="CI4" i="14"/>
  <c r="CH4" i="14"/>
  <c r="CG4" i="14"/>
  <c r="CF4" i="14"/>
  <c r="CE4" i="14"/>
  <c r="CD4" i="14"/>
  <c r="CC4" i="14"/>
  <c r="BQ4" i="14"/>
  <c r="BE4" i="14"/>
  <c r="AS4" i="14"/>
  <c r="AG4" i="14"/>
  <c r="T4" i="14"/>
  <c r="CN3" i="14"/>
  <c r="CM3" i="14"/>
  <c r="CL3" i="14"/>
  <c r="CK3" i="14"/>
  <c r="CJ3" i="14"/>
  <c r="CI3" i="14"/>
  <c r="CH3" i="14"/>
  <c r="CG3" i="14"/>
  <c r="CF3" i="14"/>
  <c r="CD3" i="14"/>
  <c r="CC3" i="14"/>
  <c r="BQ3" i="14"/>
  <c r="BE3" i="14"/>
  <c r="AI3" i="14"/>
  <c r="CE3" i="14" s="1"/>
  <c r="AG3" i="14"/>
  <c r="T3" i="14"/>
  <c r="CN2" i="14"/>
  <c r="CM2" i="14"/>
  <c r="CL2" i="14"/>
  <c r="CK2" i="14"/>
  <c r="CJ2" i="14"/>
  <c r="CI2" i="14"/>
  <c r="CH2" i="14"/>
  <c r="CG2" i="14"/>
  <c r="CF2" i="14"/>
  <c r="CE2" i="14"/>
  <c r="CD2" i="14"/>
  <c r="CC2" i="14"/>
  <c r="BQ2" i="14"/>
  <c r="BE2" i="14"/>
  <c r="AS2" i="14"/>
  <c r="T2" i="14"/>
  <c r="V2" i="14" s="1"/>
  <c r="AG2" i="14" s="1"/>
  <c r="CO15" i="14" l="1"/>
  <c r="CP15" i="14" s="1"/>
  <c r="CO9" i="14"/>
  <c r="CO7" i="14"/>
  <c r="CP7" i="14" s="1"/>
  <c r="AS3" i="14"/>
  <c r="CO3" i="14" s="1"/>
  <c r="CP3" i="14" s="1"/>
  <c r="CO5" i="14"/>
  <c r="CP5" i="14" s="1"/>
  <c r="CO8" i="14"/>
  <c r="CP8" i="14" s="1"/>
  <c r="CO13" i="14"/>
  <c r="CP13" i="14" s="1"/>
  <c r="CO16" i="14"/>
  <c r="CO14" i="14"/>
  <c r="CP14" i="14" s="1"/>
  <c r="CO4" i="14"/>
  <c r="CP4" i="14" s="1"/>
  <c r="CO6" i="14"/>
  <c r="CP6" i="14" s="1"/>
  <c r="CO11" i="14"/>
  <c r="CP11" i="14" s="1"/>
  <c r="CO18" i="14"/>
  <c r="CP18" i="14" s="1"/>
  <c r="CO2" i="14"/>
  <c r="CP2" i="14" s="1"/>
  <c r="CP9" i="14"/>
  <c r="CP16" i="14"/>
  <c r="CO20" i="14"/>
  <c r="CP20" i="14" s="1"/>
  <c r="CO21" i="14"/>
  <c r="CP21" i="14" s="1"/>
  <c r="CO12" i="14"/>
  <c r="CP12" i="14" s="1"/>
  <c r="CO19" i="14"/>
  <c r="CP19" i="14" s="1"/>
  <c r="CO10" i="14"/>
  <c r="CP10" i="14" s="1"/>
  <c r="CO17" i="14"/>
  <c r="CP17" i="14" s="1"/>
  <c r="CO22" i="14"/>
  <c r="CP22" i="14" s="1"/>
  <c r="N36" i="13" l="1"/>
  <c r="N34" i="13"/>
  <c r="N12" i="13"/>
  <c r="M11" i="13"/>
  <c r="N8" i="13"/>
  <c r="N2" i="13"/>
  <c r="K629" i="11"/>
  <c r="J628" i="11"/>
  <c r="I628" i="11"/>
  <c r="J627" i="11"/>
  <c r="I627" i="11"/>
  <c r="I618" i="11"/>
  <c r="I617" i="11"/>
  <c r="I616" i="11"/>
  <c r="I615" i="11"/>
  <c r="I614" i="11"/>
  <c r="H596" i="11"/>
  <c r="I596" i="11" s="1"/>
  <c r="I593" i="11"/>
  <c r="I573" i="11"/>
  <c r="I561" i="11"/>
  <c r="I560" i="11"/>
  <c r="I559" i="11"/>
  <c r="I558" i="11"/>
  <c r="I557" i="11"/>
  <c r="I556" i="11"/>
  <c r="I555" i="11"/>
  <c r="I554" i="11"/>
  <c r="I553" i="11"/>
  <c r="I552" i="11"/>
  <c r="I545" i="11"/>
  <c r="I541" i="11"/>
  <c r="I540" i="11"/>
  <c r="J532" i="11"/>
  <c r="J531" i="11"/>
  <c r="J530" i="11"/>
  <c r="J529" i="11"/>
  <c r="J528" i="11"/>
  <c r="J527" i="11"/>
  <c r="J526" i="11"/>
  <c r="J525" i="11"/>
  <c r="I525" i="11"/>
  <c r="J524" i="11"/>
  <c r="I524" i="11"/>
  <c r="J523" i="11"/>
  <c r="I523" i="11"/>
  <c r="J522" i="11"/>
  <c r="I522" i="11"/>
  <c r="J521" i="11"/>
  <c r="I521" i="11"/>
  <c r="J520" i="11"/>
  <c r="I520" i="11"/>
  <c r="J519" i="11"/>
  <c r="I519" i="11"/>
  <c r="J518" i="11"/>
  <c r="I518" i="11"/>
  <c r="J517" i="11"/>
  <c r="I517" i="11"/>
  <c r="J516" i="11"/>
  <c r="I516" i="11"/>
  <c r="J515" i="11"/>
  <c r="J514" i="11"/>
  <c r="J513" i="11"/>
  <c r="J512" i="11"/>
  <c r="J511" i="11"/>
  <c r="J510" i="11"/>
  <c r="J509" i="11"/>
  <c r="J508" i="11"/>
  <c r="J507" i="11"/>
  <c r="J506" i="11"/>
  <c r="J505" i="11"/>
  <c r="J504" i="11"/>
  <c r="J503" i="11"/>
  <c r="J502" i="11"/>
  <c r="J501" i="11"/>
  <c r="J500" i="11"/>
  <c r="J499" i="11"/>
  <c r="J498" i="11"/>
  <c r="J497" i="11"/>
  <c r="J496" i="11"/>
  <c r="I496" i="11"/>
  <c r="J495" i="11"/>
  <c r="H495" i="11"/>
  <c r="I495" i="11" s="1"/>
  <c r="J494" i="11"/>
  <c r="I494" i="11"/>
  <c r="J493" i="11"/>
  <c r="I493" i="11"/>
  <c r="J492" i="11"/>
  <c r="I492" i="11"/>
  <c r="J491" i="11"/>
  <c r="I491" i="11"/>
  <c r="J490" i="11"/>
  <c r="I490" i="11"/>
  <c r="J489" i="11"/>
  <c r="I489" i="11"/>
  <c r="J488" i="11"/>
  <c r="I488" i="11"/>
  <c r="J487" i="11"/>
  <c r="I487" i="11"/>
  <c r="J486" i="11"/>
  <c r="I486" i="11"/>
  <c r="J485" i="11"/>
  <c r="I485" i="11"/>
  <c r="J484" i="11"/>
  <c r="I484" i="11"/>
  <c r="J483" i="11"/>
  <c r="I483" i="11"/>
  <c r="J482" i="11"/>
  <c r="I482" i="11"/>
  <c r="I481" i="11"/>
  <c r="J480" i="11"/>
  <c r="I480" i="11"/>
  <c r="J479" i="11"/>
  <c r="I479" i="11"/>
  <c r="J478" i="11"/>
  <c r="I478" i="11"/>
  <c r="J477" i="11"/>
  <c r="I477" i="11"/>
  <c r="J476" i="11"/>
  <c r="I476" i="11"/>
  <c r="J475" i="11"/>
  <c r="I475" i="11"/>
  <c r="J474" i="11"/>
  <c r="I474" i="11"/>
  <c r="J473" i="11"/>
  <c r="I473" i="11"/>
  <c r="J472" i="11"/>
  <c r="H472" i="11"/>
  <c r="I472" i="11" s="1"/>
  <c r="J471" i="11"/>
  <c r="I471" i="11"/>
  <c r="J470" i="11"/>
  <c r="I470" i="11"/>
  <c r="J469" i="11"/>
  <c r="I469" i="11"/>
  <c r="J468" i="11"/>
  <c r="I468" i="11"/>
  <c r="J467" i="11"/>
  <c r="I467" i="11"/>
  <c r="J466" i="11"/>
  <c r="I466" i="11"/>
  <c r="J465" i="11"/>
  <c r="I465" i="11"/>
  <c r="I463" i="11"/>
  <c r="I423" i="11"/>
  <c r="I422" i="11"/>
  <c r="I421" i="11"/>
  <c r="I420" i="11"/>
  <c r="I419" i="11"/>
  <c r="I418" i="11"/>
  <c r="I417" i="11"/>
  <c r="I416" i="11"/>
  <c r="I415" i="11"/>
  <c r="I414" i="11"/>
  <c r="I413" i="11"/>
  <c r="I412" i="11"/>
  <c r="I411" i="11"/>
  <c r="I410" i="11"/>
  <c r="I409" i="11"/>
  <c r="I408" i="11"/>
  <c r="I407" i="11"/>
  <c r="I406" i="11"/>
  <c r="I405" i="11"/>
  <c r="I404" i="11"/>
  <c r="I403" i="11"/>
  <c r="I402" i="11"/>
  <c r="I401" i="11"/>
  <c r="I400" i="11"/>
  <c r="I399" i="11"/>
  <c r="I398" i="11"/>
  <c r="I397" i="11"/>
  <c r="I396" i="11"/>
  <c r="I395" i="11"/>
  <c r="I394" i="11"/>
  <c r="I393" i="11"/>
  <c r="I392" i="11"/>
  <c r="I391" i="11"/>
  <c r="I390" i="11"/>
  <c r="I389" i="11"/>
  <c r="I388" i="11"/>
  <c r="I387" i="11"/>
  <c r="I386" i="11"/>
  <c r="I385" i="11"/>
  <c r="I384" i="11"/>
  <c r="I383" i="11"/>
  <c r="I382" i="11"/>
  <c r="I381" i="11"/>
  <c r="I380" i="11"/>
  <c r="I379" i="11"/>
  <c r="I378" i="11"/>
  <c r="I377" i="11"/>
  <c r="I376" i="11"/>
  <c r="I375" i="11"/>
  <c r="I374" i="11"/>
  <c r="I373" i="11"/>
  <c r="I372" i="11"/>
  <c r="I371" i="11"/>
  <c r="I370" i="11"/>
  <c r="I369" i="11"/>
  <c r="I368" i="11"/>
  <c r="I367" i="11"/>
  <c r="I366" i="11"/>
  <c r="I365" i="11"/>
  <c r="I364" i="11"/>
  <c r="I363" i="11"/>
  <c r="I362" i="11"/>
  <c r="I361" i="11"/>
  <c r="I360" i="11"/>
  <c r="I359" i="11"/>
  <c r="I358" i="11"/>
  <c r="J334" i="11"/>
  <c r="I303" i="11"/>
  <c r="J302" i="11"/>
  <c r="J301" i="11"/>
  <c r="J300" i="11"/>
  <c r="J299" i="11"/>
  <c r="J298" i="11"/>
  <c r="J297" i="11"/>
  <c r="H296" i="11"/>
  <c r="I295" i="11"/>
  <c r="H295" i="11" s="1"/>
  <c r="H294" i="11"/>
  <c r="H293" i="11"/>
  <c r="H292" i="11"/>
  <c r="H291" i="11"/>
  <c r="H290" i="11"/>
  <c r="J289" i="11"/>
  <c r="H289" i="11"/>
  <c r="H288" i="11"/>
  <c r="H287" i="11"/>
  <c r="H286" i="11"/>
  <c r="H285" i="11"/>
  <c r="H284" i="11"/>
  <c r="H283" i="11"/>
  <c r="H282" i="11"/>
  <c r="H281" i="11"/>
  <c r="H280" i="11"/>
  <c r="H279" i="11"/>
  <c r="H278" i="11"/>
  <c r="I277" i="11"/>
  <c r="H277" i="11" s="1"/>
  <c r="I276" i="11"/>
  <c r="H276" i="11" s="1"/>
  <c r="H275" i="11"/>
  <c r="H274" i="11"/>
  <c r="H273" i="11"/>
  <c r="H272" i="11"/>
  <c r="H271" i="11"/>
  <c r="H270" i="11"/>
  <c r="H269" i="11"/>
  <c r="H268" i="11"/>
  <c r="J267" i="11"/>
  <c r="I267" i="11"/>
  <c r="J266" i="11"/>
  <c r="I266" i="11"/>
  <c r="J265" i="11"/>
  <c r="I265" i="11"/>
  <c r="J264" i="11"/>
  <c r="I264" i="11"/>
  <c r="J263" i="11"/>
  <c r="I263" i="11"/>
  <c r="J262" i="11"/>
  <c r="I262" i="11"/>
  <c r="J261" i="11"/>
  <c r="I261" i="11"/>
  <c r="J260" i="11"/>
  <c r="I260" i="11"/>
  <c r="J259" i="11"/>
  <c r="I259" i="11"/>
  <c r="J258" i="11"/>
  <c r="I258" i="11"/>
  <c r="J257" i="11"/>
  <c r="I257" i="11"/>
  <c r="J256" i="11"/>
  <c r="I256" i="11"/>
  <c r="J255" i="11"/>
  <c r="I255" i="11"/>
  <c r="J254" i="11"/>
  <c r="I254" i="11"/>
  <c r="J253" i="11"/>
  <c r="I253" i="11"/>
  <c r="J252" i="11"/>
  <c r="I252" i="11"/>
  <c r="J251" i="11"/>
  <c r="I251" i="11"/>
  <c r="J250" i="11"/>
  <c r="I250" i="11"/>
  <c r="J249" i="11"/>
  <c r="I249" i="11"/>
  <c r="J248" i="11"/>
  <c r="I248" i="11"/>
  <c r="J247" i="11"/>
  <c r="I247" i="11"/>
  <c r="J246" i="11"/>
  <c r="I246" i="11"/>
  <c r="J245" i="11"/>
  <c r="I245" i="11"/>
  <c r="J244" i="11"/>
  <c r="I244" i="11"/>
  <c r="J243" i="11"/>
  <c r="I243" i="11"/>
  <c r="J242" i="11"/>
  <c r="I242" i="11"/>
  <c r="J241" i="11"/>
  <c r="I241" i="11"/>
  <c r="J240" i="11"/>
  <c r="I240" i="11"/>
  <c r="J239" i="11"/>
  <c r="I239" i="11"/>
  <c r="J238" i="11"/>
  <c r="I238" i="11"/>
  <c r="J237" i="11"/>
  <c r="I237" i="11"/>
  <c r="J236" i="11"/>
  <c r="I236" i="11"/>
  <c r="J235" i="11"/>
  <c r="I235" i="11"/>
  <c r="J234" i="11"/>
  <c r="I234" i="11"/>
  <c r="J233" i="11"/>
  <c r="I233" i="11"/>
  <c r="J232" i="11"/>
  <c r="I232" i="11"/>
  <c r="J231" i="11"/>
  <c r="I231" i="11"/>
  <c r="J230" i="11"/>
  <c r="I230" i="11"/>
  <c r="J229" i="11"/>
  <c r="I229" i="11"/>
  <c r="J228" i="11"/>
  <c r="I228" i="11"/>
  <c r="J227" i="11"/>
  <c r="I227" i="11"/>
  <c r="J226" i="11"/>
  <c r="I226" i="11"/>
  <c r="J225" i="11"/>
  <c r="I225" i="11"/>
  <c r="J224" i="11"/>
  <c r="I224" i="11"/>
  <c r="J223" i="11"/>
  <c r="I223" i="11"/>
  <c r="J222" i="11"/>
  <c r="I222" i="11"/>
  <c r="J221" i="11"/>
  <c r="I221" i="11"/>
  <c r="J220" i="11"/>
  <c r="I220" i="11"/>
  <c r="J219" i="11"/>
  <c r="I219" i="11"/>
  <c r="J218" i="11"/>
  <c r="I218" i="11"/>
  <c r="J217" i="11"/>
  <c r="I217" i="11"/>
  <c r="J216" i="11"/>
  <c r="I216" i="11"/>
  <c r="J215" i="11"/>
  <c r="I215" i="11"/>
  <c r="J214" i="11"/>
  <c r="I214" i="11"/>
  <c r="J213" i="11"/>
  <c r="I213" i="11"/>
  <c r="J212" i="11"/>
  <c r="I212" i="11"/>
  <c r="J211" i="11"/>
  <c r="I211" i="11"/>
  <c r="J210" i="11"/>
  <c r="I210" i="11"/>
  <c r="J209" i="11"/>
  <c r="I209" i="11"/>
  <c r="J208" i="11"/>
  <c r="I208" i="11"/>
  <c r="J207" i="11"/>
  <c r="I207" i="11"/>
  <c r="J206" i="11"/>
  <c r="I206" i="11"/>
  <c r="J205" i="11"/>
  <c r="I205" i="11"/>
  <c r="J204" i="11"/>
  <c r="I204" i="11"/>
  <c r="I203" i="11"/>
  <c r="I202" i="11"/>
  <c r="I201" i="11"/>
  <c r="I200" i="11"/>
  <c r="I199" i="11"/>
  <c r="I198" i="11"/>
  <c r="I197" i="11"/>
  <c r="I196" i="11"/>
  <c r="I195" i="11"/>
  <c r="I194" i="11"/>
  <c r="I193" i="11"/>
  <c r="I192" i="11"/>
  <c r="I191" i="11"/>
  <c r="I190" i="11"/>
  <c r="I165" i="11"/>
  <c r="I161" i="11"/>
  <c r="I155" i="11"/>
  <c r="I154" i="11"/>
  <c r="I153" i="11"/>
  <c r="I152" i="11"/>
  <c r="I151" i="11"/>
  <c r="I150" i="11"/>
  <c r="I149" i="11"/>
  <c r="I148" i="11"/>
  <c r="I147" i="11"/>
  <c r="I146" i="11"/>
  <c r="I145" i="11"/>
  <c r="I144" i="11"/>
  <c r="I143" i="11"/>
  <c r="I142" i="11"/>
  <c r="I141" i="11"/>
  <c r="I140" i="11"/>
  <c r="I139" i="11"/>
  <c r="I138" i="11"/>
  <c r="I137" i="11"/>
  <c r="I136" i="11"/>
  <c r="I135" i="11"/>
  <c r="I134" i="11"/>
  <c r="I133" i="11"/>
  <c r="I132" i="11"/>
  <c r="I131" i="11"/>
  <c r="I130" i="11"/>
  <c r="I129" i="11"/>
  <c r="I128" i="11"/>
  <c r="I127" i="11"/>
  <c r="I126" i="11"/>
  <c r="I125" i="11"/>
  <c r="I124" i="11"/>
  <c r="I123" i="11"/>
  <c r="I122" i="11"/>
  <c r="I121" i="11"/>
  <c r="H120" i="11"/>
  <c r="H119" i="11"/>
  <c r="H118" i="11"/>
  <c r="H117" i="11"/>
  <c r="J115" i="11"/>
  <c r="H115" i="11"/>
  <c r="J114" i="11"/>
  <c r="H114" i="11"/>
  <c r="J113" i="11"/>
  <c r="H113" i="11"/>
  <c r="J112" i="11"/>
  <c r="H112" i="11"/>
  <c r="J111" i="11"/>
  <c r="H111" i="11"/>
  <c r="J110" i="11"/>
  <c r="H110" i="11"/>
  <c r="J109" i="11"/>
  <c r="I109" i="11"/>
  <c r="H109" i="11" s="1"/>
  <c r="J108" i="11"/>
  <c r="H108" i="11"/>
  <c r="J107" i="11"/>
  <c r="H107" i="11"/>
  <c r="I106" i="11"/>
  <c r="I105" i="11"/>
  <c r="I104" i="11"/>
  <c r="I103" i="11"/>
  <c r="I101" i="11"/>
  <c r="I100" i="11"/>
  <c r="I99" i="11"/>
  <c r="I98" i="11"/>
  <c r="I97" i="11"/>
  <c r="I96" i="11"/>
  <c r="I95" i="11"/>
  <c r="I94" i="11"/>
  <c r="I93" i="11"/>
  <c r="I92" i="11"/>
  <c r="I91" i="11"/>
  <c r="I90" i="11"/>
  <c r="I89" i="11"/>
  <c r="I87" i="11"/>
  <c r="I86" i="11"/>
  <c r="I85" i="11"/>
  <c r="I84" i="11"/>
  <c r="I83" i="11"/>
  <c r="I82" i="11"/>
  <c r="I81" i="11"/>
  <c r="I80" i="11"/>
  <c r="I79" i="11"/>
  <c r="I78" i="11"/>
  <c r="I77" i="11"/>
  <c r="I76" i="11"/>
  <c r="I75" i="11"/>
  <c r="I74" i="11"/>
  <c r="I73" i="11"/>
  <c r="I72" i="11"/>
  <c r="I71" i="11"/>
  <c r="I70" i="11"/>
  <c r="I69" i="11"/>
  <c r="I68" i="11"/>
  <c r="I67" i="11"/>
  <c r="I66" i="11"/>
  <c r="I65" i="11"/>
  <c r="I64" i="11"/>
  <c r="I63" i="11"/>
  <c r="I62" i="11"/>
  <c r="I61" i="11"/>
  <c r="I60" i="11"/>
  <c r="I59" i="11"/>
  <c r="I58" i="11"/>
  <c r="I57" i="11"/>
  <c r="I56" i="11"/>
  <c r="I55" i="11"/>
  <c r="I54" i="11"/>
  <c r="I53" i="11"/>
  <c r="I52" i="11"/>
  <c r="I51" i="11"/>
  <c r="I50" i="11"/>
  <c r="I49" i="11"/>
  <c r="I48" i="11"/>
  <c r="I47" i="11"/>
  <c r="I46" i="11"/>
  <c r="I45" i="11"/>
  <c r="I44" i="11"/>
  <c r="I43" i="11"/>
  <c r="I42" i="11"/>
  <c r="I41" i="11"/>
  <c r="I40" i="11"/>
  <c r="I39" i="11"/>
  <c r="I38" i="11"/>
  <c r="I37" i="11"/>
  <c r="I36" i="11"/>
  <c r="I35" i="11"/>
  <c r="I11" i="11"/>
  <c r="I4" i="11"/>
  <c r="I3" i="11"/>
  <c r="Q10" i="7"/>
  <c r="O10" i="7"/>
  <c r="M10" i="7"/>
  <c r="K10" i="7"/>
  <c r="C10" i="7"/>
  <c r="S9" i="7"/>
  <c r="C18" i="5"/>
  <c r="S11" i="7" l="1"/>
  <c r="I629" i="11"/>
</calcChain>
</file>

<file path=xl/comments1.xml><?xml version="1.0" encoding="utf-8"?>
<comments xmlns="http://schemas.openxmlformats.org/spreadsheetml/2006/main">
  <authors>
    <author>Maria Monica Villamil Gallego</author>
  </authors>
  <commentList>
    <comment ref="I6" authorId="0" shapeId="0">
      <text>
        <r>
          <rPr>
            <b/>
            <sz val="9"/>
            <color indexed="81"/>
            <rFont val="Tahoma"/>
            <family val="2"/>
          </rPr>
          <t>Maria Monica Villamil Gallego:</t>
        </r>
        <r>
          <rPr>
            <sz val="9"/>
            <color indexed="81"/>
            <rFont val="Tahoma"/>
            <family val="2"/>
          </rPr>
          <t xml:space="preserve">
VALIDAR M.G.A </t>
        </r>
      </text>
    </comment>
  </commentList>
</comments>
</file>

<file path=xl/comments2.xml><?xml version="1.0" encoding="utf-8"?>
<comments xmlns="http://schemas.openxmlformats.org/spreadsheetml/2006/main">
  <authors>
    <author>Maria Monica Villamil Gallego</author>
  </authors>
  <commentList>
    <comment ref="I6" authorId="0" shapeId="0">
      <text>
        <r>
          <rPr>
            <b/>
            <sz val="9"/>
            <color indexed="81"/>
            <rFont val="Tahoma"/>
            <family val="2"/>
          </rPr>
          <t>Maria Monica Villamil Gallego:</t>
        </r>
        <r>
          <rPr>
            <sz val="9"/>
            <color indexed="81"/>
            <rFont val="Tahoma"/>
            <family val="2"/>
          </rPr>
          <t xml:space="preserve">
VALIDAR M.G.A </t>
        </r>
      </text>
    </comment>
  </commentList>
</comments>
</file>

<file path=xl/comments3.xml><?xml version="1.0" encoding="utf-8"?>
<comments xmlns="http://schemas.openxmlformats.org/spreadsheetml/2006/main">
  <authors>
    <author>Maria Monica Villamil Gallego</author>
  </authors>
  <commentList>
    <comment ref="I6" authorId="0" shapeId="0">
      <text>
        <r>
          <rPr>
            <b/>
            <sz val="9"/>
            <color indexed="81"/>
            <rFont val="Tahoma"/>
            <family val="2"/>
          </rPr>
          <t>Maria Monica Villamil Gallego:</t>
        </r>
        <r>
          <rPr>
            <sz val="9"/>
            <color indexed="81"/>
            <rFont val="Tahoma"/>
            <family val="2"/>
          </rPr>
          <t xml:space="preserve">
VALIDAR M.G.A </t>
        </r>
      </text>
    </comment>
  </commentList>
</comments>
</file>

<file path=xl/comments4.xml><?xml version="1.0" encoding="utf-8"?>
<comments xmlns="http://schemas.openxmlformats.org/spreadsheetml/2006/main">
  <authors>
    <author>Maria Monica Villamil Gallego</author>
  </authors>
  <commentList>
    <comment ref="I6" authorId="0" shapeId="0">
      <text>
        <r>
          <rPr>
            <b/>
            <sz val="9"/>
            <color indexed="81"/>
            <rFont val="Tahoma"/>
            <family val="2"/>
          </rPr>
          <t>Maria Monica Villamil Gallego:</t>
        </r>
        <r>
          <rPr>
            <sz val="9"/>
            <color indexed="81"/>
            <rFont val="Tahoma"/>
            <family val="2"/>
          </rPr>
          <t xml:space="preserve">
VALIDAR M.G.A </t>
        </r>
      </text>
    </comment>
  </commentList>
</comments>
</file>

<file path=xl/comments5.xml><?xml version="1.0" encoding="utf-8"?>
<comments xmlns="http://schemas.openxmlformats.org/spreadsheetml/2006/main">
  <authors>
    <author>1036628081</author>
    <author>User</author>
    <author>Usuario de Windows</author>
  </authors>
  <commentList>
    <comment ref="E38" authorId="0" shapeId="0">
      <text>
        <r>
          <rPr>
            <b/>
            <sz val="9"/>
            <rFont val="Times New Roman"/>
            <family val="1"/>
          </rPr>
          <t>1036628081:</t>
        </r>
        <r>
          <rPr>
            <sz val="9"/>
            <rFont val="Times New Roman"/>
            <family val="1"/>
          </rPr>
          <t xml:space="preserve">
ELIMINAR - PRODUCTO E INDICAR SE MIDE EN EL ANTERIOR </t>
        </r>
      </text>
    </comment>
    <comment ref="I78" authorId="1" shapeId="0">
      <text>
        <r>
          <rPr>
            <b/>
            <sz val="9"/>
            <color indexed="81"/>
            <rFont val="Tahoma"/>
            <family val="2"/>
          </rPr>
          <t>Darwin: Aporte del municipio para buscar cofinanciacion del gobierno nacional, dependiendo el escenario actual del covid 19 de la nacion para la inversion en infraestructura de transporte.</t>
        </r>
      </text>
    </comment>
    <comment ref="F84" authorId="1" shapeId="0">
      <text>
        <r>
          <rPr>
            <b/>
            <sz val="9"/>
            <color indexed="81"/>
            <rFont val="Tahoma"/>
            <family val="2"/>
          </rPr>
          <t>User:</t>
        </r>
        <r>
          <rPr>
            <sz val="9"/>
            <color indexed="81"/>
            <rFont val="Tahoma"/>
            <family val="2"/>
          </rPr>
          <t xml:space="preserve">
paradeos nuevos instalados</t>
        </r>
      </text>
    </comment>
    <comment ref="G103" authorId="1" shapeId="0">
      <text>
        <r>
          <rPr>
            <b/>
            <sz val="9"/>
            <color indexed="81"/>
            <rFont val="Tahoma"/>
            <family val="2"/>
          </rPr>
          <t>User:</t>
        </r>
        <r>
          <rPr>
            <sz val="9"/>
            <color indexed="81"/>
            <rFont val="Tahoma"/>
            <family val="2"/>
          </rPr>
          <t xml:space="preserve">
Etapa 1 de los estudios en el 50% de la malla vial de la ciudad
</t>
        </r>
      </text>
    </comment>
    <comment ref="F298" authorId="2" shapeId="0">
      <text>
        <r>
          <rPr>
            <b/>
            <sz val="9"/>
            <color indexed="81"/>
            <rFont val="Tahoma"/>
            <family val="2"/>
          </rPr>
          <t>Usuario de Windows:</t>
        </r>
        <r>
          <rPr>
            <sz val="9"/>
            <color indexed="81"/>
            <rFont val="Tahoma"/>
            <family val="2"/>
          </rPr>
          <t xml:space="preserve">
dejaría el indicador en rojo</t>
        </r>
      </text>
    </comment>
    <comment ref="H450" authorId="2" shapeId="0">
      <text>
        <r>
          <rPr>
            <b/>
            <sz val="9"/>
            <color indexed="81"/>
            <rFont val="Tahoma"/>
            <family val="2"/>
          </rPr>
          <t>Usuario de Windows:</t>
        </r>
        <r>
          <rPr>
            <sz val="9"/>
            <color indexed="81"/>
            <rFont val="Tahoma"/>
            <family val="2"/>
          </rPr>
          <t xml:space="preserve">
valor unidad más insumos</t>
        </r>
      </text>
    </comment>
    <comment ref="H452" authorId="2" shapeId="0">
      <text>
        <r>
          <rPr>
            <b/>
            <sz val="9"/>
            <color indexed="81"/>
            <rFont val="Tahoma"/>
            <family val="2"/>
          </rPr>
          <t>Usuario de Windows:</t>
        </r>
        <r>
          <rPr>
            <sz val="9"/>
            <color indexed="81"/>
            <rFont val="Tahoma"/>
            <family val="2"/>
          </rPr>
          <t xml:space="preserve">
amva 30% 2 año</t>
        </r>
      </text>
    </comment>
    <comment ref="G500" authorId="2" shapeId="0">
      <text>
        <r>
          <rPr>
            <b/>
            <sz val="9"/>
            <color indexed="81"/>
            <rFont val="Tahoma"/>
            <family val="2"/>
          </rPr>
          <t>Usuario de Windows:</t>
        </r>
        <r>
          <rPr>
            <sz val="9"/>
            <color indexed="81"/>
            <rFont val="Tahoma"/>
            <family val="2"/>
          </rPr>
          <t xml:space="preserve">
600 millones  amva 
1000 esterili u 100mil</t>
        </r>
      </text>
    </comment>
    <comment ref="G503" authorId="2" shapeId="0">
      <text>
        <r>
          <rPr>
            <b/>
            <sz val="9"/>
            <color indexed="81"/>
            <rFont val="Tahoma"/>
            <family val="2"/>
          </rPr>
          <t>Usuario de Windows:</t>
        </r>
        <r>
          <rPr>
            <sz val="9"/>
            <color indexed="81"/>
            <rFont val="Tahoma"/>
            <family val="2"/>
          </rPr>
          <t xml:space="preserve">
NO requiere dinero</t>
        </r>
      </text>
    </comment>
    <comment ref="G504" authorId="2" shapeId="0">
      <text>
        <r>
          <rPr>
            <b/>
            <sz val="9"/>
            <color indexed="81"/>
            <rFont val="Tahoma"/>
            <family val="2"/>
          </rPr>
          <t>Usuario de Windows:</t>
        </r>
        <r>
          <rPr>
            <sz val="9"/>
            <color indexed="81"/>
            <rFont val="Tahoma"/>
            <family val="2"/>
          </rPr>
          <t xml:space="preserve">
NO respopnde a la realidad </t>
        </r>
      </text>
    </comment>
    <comment ref="G506" authorId="2" shapeId="0">
      <text>
        <r>
          <rPr>
            <b/>
            <sz val="9"/>
            <color indexed="81"/>
            <rFont val="Tahoma"/>
            <family val="2"/>
          </rPr>
          <t>Usuario de Windows:</t>
        </r>
        <r>
          <rPr>
            <sz val="9"/>
            <color indexed="81"/>
            <rFont val="Tahoma"/>
            <family val="2"/>
          </rPr>
          <t xml:space="preserve">
Valor aproximado, experticia baja en el calculo
</t>
        </r>
      </text>
    </comment>
    <comment ref="F507" authorId="2" shapeId="0">
      <text>
        <r>
          <rPr>
            <b/>
            <sz val="9"/>
            <color indexed="81"/>
            <rFont val="Tahoma"/>
            <family val="2"/>
          </rPr>
          <t>Usuario de Windows:</t>
        </r>
        <r>
          <rPr>
            <sz val="9"/>
            <color indexed="81"/>
            <rFont val="Tahoma"/>
            <family val="2"/>
          </rPr>
          <t xml:space="preserve">
4 zonas libre de fauna silvestre</t>
        </r>
      </text>
    </comment>
    <comment ref="H507" authorId="2" shapeId="0">
      <text>
        <r>
          <rPr>
            <b/>
            <sz val="9"/>
            <color indexed="81"/>
            <rFont val="Tahoma"/>
            <family val="2"/>
          </rPr>
          <t>Usuario de Windows:</t>
        </r>
        <r>
          <rPr>
            <sz val="9"/>
            <color indexed="81"/>
            <rFont val="Tahoma"/>
            <family val="2"/>
          </rPr>
          <t xml:space="preserve">
todo amva, otros tres años</t>
        </r>
      </text>
    </comment>
    <comment ref="F509" authorId="2" shapeId="0">
      <text>
        <r>
          <rPr>
            <b/>
            <sz val="9"/>
            <color indexed="81"/>
            <rFont val="Tahoma"/>
            <family val="2"/>
          </rPr>
          <t>Usuario de Windows:</t>
        </r>
        <r>
          <rPr>
            <sz val="9"/>
            <color indexed="81"/>
            <rFont val="Tahoma"/>
            <family val="2"/>
          </rPr>
          <t xml:space="preserve">
33 IE
4 ferias</t>
        </r>
      </text>
    </comment>
  </commentList>
</comments>
</file>

<file path=xl/sharedStrings.xml><?xml version="1.0" encoding="utf-8"?>
<sst xmlns="http://schemas.openxmlformats.org/spreadsheetml/2006/main" count="4445" uniqueCount="1631">
  <si>
    <t xml:space="preserve">UNIDAD DE MEDIDA </t>
  </si>
  <si>
    <t xml:space="preserve">SECRETARIO DE DESPACHO </t>
  </si>
  <si>
    <t xml:space="preserve">SUBSECRETARIO DE DESPACHO </t>
  </si>
  <si>
    <t xml:space="preserve">INDICADORES  DE PRODUCTO </t>
  </si>
  <si>
    <t xml:space="preserve">META                     2020 - 2023   </t>
  </si>
  <si>
    <t>META PROGRAMADA</t>
  </si>
  <si>
    <t xml:space="preserve"> PROYECCIÓN PLAN INDICATIVO  2020 - 2023        
UNIDAD ADMINISTRATIVA RESPONSABLE: ______________________________________
</t>
  </si>
  <si>
    <t xml:space="preserve"> NOMBRE DEL PROGRAMA </t>
  </si>
  <si>
    <t xml:space="preserve">NOMBRE DEL PROYECTO </t>
  </si>
  <si>
    <t xml:space="preserve">FUNCIONARIOS  RESPONSABLE DE LA ELABORACIÓN DEL PLAN : </t>
  </si>
  <si>
    <t xml:space="preserve">NOMBRE </t>
  </si>
  <si>
    <t xml:space="preserve">FIRMA </t>
  </si>
  <si>
    <t>Oportunidades para la Movilidad Eficiente y Sostenible</t>
  </si>
  <si>
    <t>Vía rehabilitada y/o mantenida</t>
  </si>
  <si>
    <t>Vía construida</t>
  </si>
  <si>
    <t xml:space="preserve">Obras de Infraestructura para funcionamiento del sistema transporte de mediana capacidad </t>
  </si>
  <si>
    <t>Vía  con mantenimiento periódico o rutinario</t>
  </si>
  <si>
    <t xml:space="preserve">Obras de gran impacto en puntos criticos de movilidad </t>
  </si>
  <si>
    <t xml:space="preserve">Mantenimiento de vias peatonales </t>
  </si>
  <si>
    <t>Andenes rehabilitados y/o mejorados</t>
  </si>
  <si>
    <t>Andenes construidos</t>
  </si>
  <si>
    <t xml:space="preserve">Vías con infraestructura instalada </t>
  </si>
  <si>
    <t>Espacio publico construido</t>
  </si>
  <si>
    <t>Señaletica de nomenclatura vial instalada</t>
  </si>
  <si>
    <t>Vías con dispositivos de control y señalización</t>
  </si>
  <si>
    <t>Sedes mantenidas</t>
  </si>
  <si>
    <t>Vía rehabilitada y/o mejorada</t>
  </si>
  <si>
    <t xml:space="preserve">Vía con mantenimiento </t>
  </si>
  <si>
    <t>Paradero construido</t>
  </si>
  <si>
    <t>Ciclo infraestructura construida en vía urbana</t>
  </si>
  <si>
    <t>Señalética para nomenclatura vial (direccionalidad en vías)</t>
  </si>
  <si>
    <t xml:space="preserve">Zona de Estacionamiento Regulado </t>
  </si>
  <si>
    <t>Mantenimiento de la red semaforizada y sus componentes</t>
  </si>
  <si>
    <t>Actualización del modulo de calculo de tiempos de la red semaforizada</t>
  </si>
  <si>
    <t>Dotación de uniformes de agentes de tránsito, Policía Judicial y patrulleros</t>
  </si>
  <si>
    <t xml:space="preserve"> Dotación tecnológica de agentes de tránsito.</t>
  </si>
  <si>
    <t>Dotación de parque automotor para la secretaría de movilidad</t>
  </si>
  <si>
    <t xml:space="preserve">Patio dotado para custodia vehículos inmovilizados </t>
  </si>
  <si>
    <t>Estudio de movilidad para habilitar nuevos cruces semaforicos</t>
  </si>
  <si>
    <t>Instalacion de cruces semaforicos nuevos</t>
  </si>
  <si>
    <t>Implimentación de zona amarrilla</t>
  </si>
  <si>
    <t>Estudio para la implementación de nuevas rutas</t>
  </si>
  <si>
    <t>Nuevas rutas de transporte publico</t>
  </si>
  <si>
    <t>Contrato de arrastre de vehículos inmovilizados</t>
  </si>
  <si>
    <t>Implementación de acopios de taxis</t>
  </si>
  <si>
    <t>Km</t>
  </si>
  <si>
    <t>Unidad</t>
  </si>
  <si>
    <t>Número</t>
  </si>
  <si>
    <t>Porcentaje</t>
  </si>
  <si>
    <t>Servicio de educación informal en seguridad vial</t>
  </si>
  <si>
    <t>Servicio de sensibilización a los actores viales</t>
  </si>
  <si>
    <t>Servicio de control a la seguridad vial</t>
  </si>
  <si>
    <t>Documentos normativos</t>
  </si>
  <si>
    <t xml:space="preserve">Pruebas toxicologicas para determinar el grado de embriaguez por cosusmo de alcohol o sustancias pscoactivas </t>
  </si>
  <si>
    <t>Elementos viales verticales y horizonales  instalados</t>
  </si>
  <si>
    <t>Obras de seguridad vial peatonal y vehicular construidas</t>
  </si>
  <si>
    <t>Estudios de preinversión para la red vial regional</t>
  </si>
  <si>
    <t>Oportunidades para la Prevención, Seguridad y Cultura Vial</t>
  </si>
  <si>
    <t>Personas beneficiadas de estrategias de educación informal (Área de pevención y seguridad vial)</t>
  </si>
  <si>
    <t>Capacitaciones realizadas al personal administrativo</t>
  </si>
  <si>
    <t>Campañas de seguridad vial realizadas a los actores viales</t>
  </si>
  <si>
    <t>Dotación de elementos de control y seguridad vial</t>
  </si>
  <si>
    <t>Plan de Movilidad</t>
  </si>
  <si>
    <t xml:space="preserve">Paquete de pruebas toxicologicas para determinar el grado de embriaguez por consumo de alcohol o sustancias psicoactivas </t>
  </si>
  <si>
    <t>Demarcación horizontal longitudinal realizada</t>
  </si>
  <si>
    <t>Estudios y diseños actualizados red urbana</t>
  </si>
  <si>
    <t>Red semaforica moderna y actualizada</t>
  </si>
  <si>
    <t>Regulación y optimización de las vias</t>
  </si>
  <si>
    <t>Mejoramiento del transporte público colectivo</t>
  </si>
  <si>
    <t>Fortalecimiento de Planta Administrativa, Inspección Vigilancia y control</t>
  </si>
  <si>
    <t>Fortalecimiento de Educación y seguridad vial</t>
  </si>
  <si>
    <t>Fortalecimiento en la prestación del servicio para una movilidad segura</t>
  </si>
  <si>
    <t xml:space="preserve">
Adecuación de la Red semafórica y optimiación de las vías del Municipio de Itagüí
</t>
  </si>
  <si>
    <t xml:space="preserve">PROYECCIÓN PRESUPUESTAL 2020- 2023 </t>
  </si>
  <si>
    <t xml:space="preserve">PROYECTO ANTERIOR </t>
  </si>
  <si>
    <t xml:space="preserve">PROYECTO NUEVA VIGENCIA </t>
  </si>
  <si>
    <t xml:space="preserve">NOMBRE DEL PROYECTO PRIMER SEMESTRE </t>
  </si>
  <si>
    <t xml:space="preserve">RUBRO PRESUPUESTAL </t>
  </si>
  <si>
    <t xml:space="preserve">EJECUCIÓN PRESUPUESTAL A JUNIO </t>
  </si>
  <si>
    <t xml:space="preserve">INDICADOR DE PRODUCTO </t>
  </si>
  <si>
    <t xml:space="preserve">ACTIVIDADES </t>
  </si>
  <si>
    <t xml:space="preserve">FUENTES DE VERIFICACIÓN </t>
  </si>
  <si>
    <t xml:space="preserve">VALOR 2020 </t>
  </si>
  <si>
    <t>VALOR 2021</t>
  </si>
  <si>
    <t>VALOR 2022</t>
  </si>
  <si>
    <t>VALOR 2023</t>
  </si>
  <si>
    <t xml:space="preserve">VALOR TOTAL  </t>
  </si>
  <si>
    <t>TOTAL :</t>
  </si>
  <si>
    <t xml:space="preserve">TOTAL POR VIGENCIAS </t>
  </si>
  <si>
    <t xml:space="preserve">VALOR TOTAL DEL PROYECTO </t>
  </si>
  <si>
    <r>
      <rPr>
        <b/>
        <sz val="12"/>
        <color theme="1"/>
        <rFont val="Calibri"/>
        <family val="2"/>
        <scheme val="minor"/>
      </rPr>
      <t>UNIDAD ADMINISTRATIVA RESPONSABLE</t>
    </r>
    <r>
      <rPr>
        <b/>
        <sz val="14"/>
        <color theme="1"/>
        <rFont val="Calibri"/>
        <family val="2"/>
        <scheme val="minor"/>
      </rPr>
      <t xml:space="preserve">: </t>
    </r>
    <r>
      <rPr>
        <sz val="14"/>
        <color theme="1"/>
        <rFont val="Calibri"/>
        <family val="2"/>
        <scheme val="minor"/>
      </rPr>
      <t>Secretaría de Movilidad</t>
    </r>
  </si>
  <si>
    <r>
      <rPr>
        <b/>
        <sz val="12"/>
        <color theme="1"/>
        <rFont val="Calibri"/>
        <family val="2"/>
        <scheme val="minor"/>
      </rPr>
      <t>NOMBRE DEL PROYECTO DE INVERSIÓN</t>
    </r>
    <r>
      <rPr>
        <b/>
        <sz val="14"/>
        <color theme="1"/>
        <rFont val="Calibri"/>
        <family val="2"/>
        <scheme val="minor"/>
      </rPr>
      <t xml:space="preserve">: </t>
    </r>
    <r>
      <rPr>
        <sz val="14"/>
        <color theme="1"/>
        <rFont val="Calibri"/>
        <family val="2"/>
        <scheme val="minor"/>
      </rPr>
      <t>Adecuación de la Red semafórica y optimización de las vías del Municipio de Itagüí</t>
    </r>
  </si>
  <si>
    <r>
      <rPr>
        <b/>
        <sz val="12"/>
        <color theme="1"/>
        <rFont val="Calibri"/>
        <family val="2"/>
        <scheme val="minor"/>
      </rPr>
      <t>NOMBRE DEL PROYECTO DE INVERSIÓN</t>
    </r>
    <r>
      <rPr>
        <b/>
        <sz val="14"/>
        <color theme="1"/>
        <rFont val="Calibri"/>
        <family val="2"/>
        <scheme val="minor"/>
      </rPr>
      <t xml:space="preserve">: </t>
    </r>
    <r>
      <rPr>
        <sz val="14"/>
        <color theme="1"/>
        <rFont val="Calibri"/>
        <family val="2"/>
        <scheme val="minor"/>
      </rPr>
      <t>Fortalecimiento en la prestación del servicio para una movilidad segura</t>
    </r>
  </si>
  <si>
    <r>
      <rPr>
        <b/>
        <sz val="12"/>
        <color theme="1"/>
        <rFont val="Calibri"/>
        <family val="2"/>
        <scheme val="minor"/>
      </rPr>
      <t>NOMBRE DEL PROYECTO DE INVERSIÓN</t>
    </r>
    <r>
      <rPr>
        <b/>
        <sz val="14"/>
        <color theme="1"/>
        <rFont val="Calibri"/>
        <family val="2"/>
        <scheme val="minor"/>
      </rPr>
      <t xml:space="preserve">: </t>
    </r>
    <r>
      <rPr>
        <sz val="14"/>
        <color theme="1"/>
        <rFont val="Calibri"/>
        <family val="2"/>
        <scheme val="minor"/>
      </rPr>
      <t>Mejoramiento del transporte público colectivo</t>
    </r>
  </si>
  <si>
    <r>
      <rPr>
        <b/>
        <sz val="12"/>
        <color theme="1"/>
        <rFont val="Calibri"/>
        <family val="2"/>
        <scheme val="minor"/>
      </rPr>
      <t>NOMBRE DEL PROYECTO DE INVERSIÓN</t>
    </r>
    <r>
      <rPr>
        <b/>
        <sz val="14"/>
        <color theme="1"/>
        <rFont val="Calibri"/>
        <family val="2"/>
        <scheme val="minor"/>
      </rPr>
      <t xml:space="preserve">: </t>
    </r>
    <r>
      <rPr>
        <sz val="14"/>
        <color theme="1"/>
        <rFont val="Calibri"/>
        <family val="2"/>
        <scheme val="minor"/>
      </rPr>
      <t>Fortalecimiento de Educación y seguridad vial</t>
    </r>
  </si>
  <si>
    <t>Implementación de zona amarrilla</t>
  </si>
  <si>
    <t>COMPROMISO 2. POR LA MOVILIDAD SOSTENIBLE Y EL URBANISMO SOCIAL</t>
  </si>
  <si>
    <t>LÍNEAS ESTRATÉGICAS Y PROGRAMAS</t>
  </si>
  <si>
    <t>Inversión en millones de pesos de 2020</t>
  </si>
  <si>
    <t>TOTAL 2020-2023</t>
  </si>
  <si>
    <t>LÍNEA ESTRATÉGICA 6: MOVILIDAD Y EDUCACIÓN VIAL</t>
  </si>
  <si>
    <t>PROGRAMA 19: OPORTUNIDADES PARA LA MOVILIDAD EFICIENTE Y SOSTENIBLE</t>
  </si>
  <si>
    <t>PROGRAMA 20: OPORTUNIDADES PARA LA PREVENCIÓN, SEGURIDAD Y CULTURA VIAL.</t>
  </si>
  <si>
    <t>LÍNEA ESTRATÉGICA 7: URBANISMO SOCIAL</t>
  </si>
  <si>
    <t>PROGRAMA 21. ESPACIOS PÚBLICOS DESARROLLADOS EN LA CIUDAD DE OPORTUNIDADES</t>
  </si>
  <si>
    <t>PROGRAMA 22. INFRAESTRUCTURA MEJORADA CON OPORTUNIDADES PARA TODOS LOS CIUDADANOS</t>
  </si>
  <si>
    <t>LÍNEA ESTRATÉGICA 8: VIVIENDA Y HÁBITAT</t>
  </si>
  <si>
    <t>PROGRAMA 23: ACCESO A SOLUCIONES CUALITATIVAS DE VIVIENDA</t>
  </si>
  <si>
    <t>PROGRAMA 24: ACCESO A SOLUCIONES CUANTITATIVAS DE VIVIENDA</t>
  </si>
  <si>
    <t>Total Compromiso 2</t>
  </si>
  <si>
    <t>Compromiso</t>
  </si>
  <si>
    <t>Línea estratégica</t>
  </si>
  <si>
    <t>Programa</t>
  </si>
  <si>
    <t>Producto</t>
  </si>
  <si>
    <t>Indicador de producto</t>
  </si>
  <si>
    <t>Meta de cuatrenio</t>
  </si>
  <si>
    <t>Costo Unitario (Millones de pesos)</t>
  </si>
  <si>
    <t xml:space="preserve">Costo total producto (Millones de Pesos)
</t>
  </si>
  <si>
    <t>Costo  Producto ajustado escenario covid 19</t>
  </si>
  <si>
    <t>Costo Matrices penultimo</t>
  </si>
  <si>
    <t>COMPROMISO_1_POR_UNA_ITAGÜÍ_SEGURA_CON_JUSTICIA_Y_OPORTUNIDADES</t>
  </si>
  <si>
    <t>LÍNEA ESTRATÉGICA 1: SEGURIDAD INTEGRAL CON OPORTUNIDADES PARA TODOS</t>
  </si>
  <si>
    <t>UNIDAD DE REACCIÓN PARA LA SEGURIDAD HUMANA</t>
  </si>
  <si>
    <t>Mitigar actos que causan la muerte o la intención de causar la muerte.</t>
  </si>
  <si>
    <t>Homicidios disminuida.</t>
  </si>
  <si>
    <t>Mitigar actos que causan daños físicos o que tienen la intención de causarlo.</t>
  </si>
  <si>
    <t>Violencia
interpersonal
disminuida</t>
  </si>
  <si>
    <t>Garantizar actos de protección a mujeres, niños, niñas y adolescentes (NNA).</t>
  </si>
  <si>
    <t>Mujeres y NNA
beneficiados.</t>
  </si>
  <si>
    <t>COMPROMISOS</t>
  </si>
  <si>
    <r>
      <t>COMPROMISO_1_POR</t>
    </r>
    <r>
      <rPr>
        <b/>
        <sz val="11"/>
        <color indexed="22"/>
        <rFont val="Calibri"/>
        <family val="2"/>
      </rPr>
      <t>_</t>
    </r>
    <r>
      <rPr>
        <b/>
        <sz val="11"/>
        <color indexed="8"/>
        <rFont val="Calibri"/>
        <family val="2"/>
      </rPr>
      <t>UNA</t>
    </r>
    <r>
      <rPr>
        <b/>
        <sz val="11"/>
        <color indexed="22"/>
        <rFont val="Calibri"/>
        <family val="2"/>
      </rPr>
      <t>_</t>
    </r>
    <r>
      <rPr>
        <b/>
        <sz val="11"/>
        <color indexed="8"/>
        <rFont val="Calibri"/>
        <family val="2"/>
      </rPr>
      <t>ITAGÜÍ</t>
    </r>
    <r>
      <rPr>
        <b/>
        <sz val="11"/>
        <color indexed="22"/>
        <rFont val="Calibri"/>
        <family val="2"/>
      </rPr>
      <t>_</t>
    </r>
    <r>
      <rPr>
        <b/>
        <sz val="11"/>
        <color indexed="8"/>
        <rFont val="Calibri"/>
        <family val="2"/>
      </rPr>
      <t>SEGURA</t>
    </r>
    <r>
      <rPr>
        <b/>
        <sz val="11"/>
        <color indexed="22"/>
        <rFont val="Calibri"/>
        <family val="2"/>
      </rPr>
      <t>_</t>
    </r>
    <r>
      <rPr>
        <b/>
        <sz val="11"/>
        <color indexed="8"/>
        <rFont val="Calibri"/>
        <family val="2"/>
      </rPr>
      <t>CON</t>
    </r>
    <r>
      <rPr>
        <b/>
        <sz val="11"/>
        <color indexed="22"/>
        <rFont val="Calibri"/>
        <family val="2"/>
      </rPr>
      <t>_</t>
    </r>
    <r>
      <rPr>
        <b/>
        <sz val="11"/>
        <color indexed="8"/>
        <rFont val="Calibri"/>
        <family val="2"/>
      </rPr>
      <t>JUSTICIA</t>
    </r>
    <r>
      <rPr>
        <b/>
        <sz val="11"/>
        <color indexed="22"/>
        <rFont val="Calibri"/>
        <family val="2"/>
      </rPr>
      <t>_</t>
    </r>
    <r>
      <rPr>
        <b/>
        <sz val="11"/>
        <color indexed="8"/>
        <rFont val="Calibri"/>
        <family val="2"/>
      </rPr>
      <t>Y</t>
    </r>
    <r>
      <rPr>
        <b/>
        <sz val="11"/>
        <color indexed="22"/>
        <rFont val="Calibri"/>
        <family val="2"/>
      </rPr>
      <t>_</t>
    </r>
    <r>
      <rPr>
        <b/>
        <sz val="11"/>
        <color indexed="8"/>
        <rFont val="Calibri"/>
        <family val="2"/>
      </rPr>
      <t>OPORTUNIDADES</t>
    </r>
  </si>
  <si>
    <r>
      <t>COMPROMISO_2_POR</t>
    </r>
    <r>
      <rPr>
        <b/>
        <sz val="11"/>
        <color indexed="22"/>
        <rFont val="Calibri"/>
        <family val="2"/>
      </rPr>
      <t>_</t>
    </r>
    <r>
      <rPr>
        <b/>
        <sz val="11"/>
        <color indexed="8"/>
        <rFont val="Calibri"/>
        <family val="2"/>
      </rPr>
      <t>LA</t>
    </r>
    <r>
      <rPr>
        <b/>
        <sz val="11"/>
        <color indexed="22"/>
        <rFont val="Calibri"/>
        <family val="2"/>
      </rPr>
      <t>_</t>
    </r>
    <r>
      <rPr>
        <b/>
        <sz val="11"/>
        <color indexed="8"/>
        <rFont val="Calibri"/>
        <family val="2"/>
      </rPr>
      <t>MOVILIDAD</t>
    </r>
    <r>
      <rPr>
        <b/>
        <sz val="11"/>
        <color indexed="22"/>
        <rFont val="Calibri"/>
        <family val="2"/>
      </rPr>
      <t>_</t>
    </r>
    <r>
      <rPr>
        <b/>
        <sz val="11"/>
        <color indexed="8"/>
        <rFont val="Calibri"/>
        <family val="2"/>
      </rPr>
      <t>SOSTENIBLE</t>
    </r>
    <r>
      <rPr>
        <b/>
        <sz val="11"/>
        <color indexed="22"/>
        <rFont val="Calibri"/>
        <family val="2"/>
      </rPr>
      <t>_</t>
    </r>
    <r>
      <rPr>
        <b/>
        <sz val="11"/>
        <color indexed="8"/>
        <rFont val="Calibri"/>
        <family val="2"/>
      </rPr>
      <t>Y</t>
    </r>
    <r>
      <rPr>
        <b/>
        <sz val="11"/>
        <color indexed="22"/>
        <rFont val="Calibri"/>
        <family val="2"/>
      </rPr>
      <t>_UN_</t>
    </r>
    <r>
      <rPr>
        <b/>
        <sz val="11"/>
        <color indexed="8"/>
        <rFont val="Calibri"/>
        <family val="2"/>
      </rPr>
      <t>URBANISMO</t>
    </r>
    <r>
      <rPr>
        <b/>
        <sz val="11"/>
        <color indexed="22"/>
        <rFont val="Calibri"/>
        <family val="2"/>
      </rPr>
      <t>_</t>
    </r>
    <r>
      <rPr>
        <b/>
        <sz val="11"/>
        <color indexed="8"/>
        <rFont val="Calibri"/>
        <family val="2"/>
      </rPr>
      <t>SOCIAL</t>
    </r>
  </si>
  <si>
    <r>
      <t>COMPROMISO_3_POR</t>
    </r>
    <r>
      <rPr>
        <b/>
        <sz val="11"/>
        <color indexed="22"/>
        <rFont val="Calibri"/>
        <family val="2"/>
      </rPr>
      <t>_</t>
    </r>
    <r>
      <rPr>
        <b/>
        <sz val="11"/>
        <color indexed="8"/>
        <rFont val="Calibri"/>
        <family val="2"/>
      </rPr>
      <t>EL</t>
    </r>
    <r>
      <rPr>
        <b/>
        <sz val="11"/>
        <color indexed="22"/>
        <rFont val="Calibri"/>
        <family val="2"/>
      </rPr>
      <t>_</t>
    </r>
    <r>
      <rPr>
        <b/>
        <sz val="11"/>
        <color indexed="8"/>
        <rFont val="Calibri"/>
        <family val="2"/>
      </rPr>
      <t>EMPLEO</t>
    </r>
    <r>
      <rPr>
        <b/>
        <sz val="11"/>
        <color indexed="22"/>
        <rFont val="Calibri"/>
        <family val="2"/>
      </rPr>
      <t>_</t>
    </r>
    <r>
      <rPr>
        <b/>
        <sz val="11"/>
        <color indexed="8"/>
        <rFont val="Calibri"/>
        <family val="2"/>
      </rPr>
      <t>LA</t>
    </r>
    <r>
      <rPr>
        <b/>
        <sz val="11"/>
        <color indexed="22"/>
        <rFont val="Calibri"/>
        <family val="2"/>
      </rPr>
      <t>_</t>
    </r>
    <r>
      <rPr>
        <b/>
        <sz val="11"/>
        <color indexed="8"/>
        <rFont val="Calibri"/>
        <family val="2"/>
      </rPr>
      <t>ECONOMÍA</t>
    </r>
    <r>
      <rPr>
        <b/>
        <sz val="11"/>
        <color indexed="22"/>
        <rFont val="Calibri"/>
        <family val="2"/>
      </rPr>
      <t>_</t>
    </r>
    <r>
      <rPr>
        <b/>
        <sz val="11"/>
        <color indexed="8"/>
        <rFont val="Calibri"/>
        <family val="2"/>
      </rPr>
      <t>CREATIVA</t>
    </r>
    <r>
      <rPr>
        <b/>
        <sz val="11"/>
        <color indexed="22"/>
        <rFont val="Calibri"/>
        <family val="2"/>
      </rPr>
      <t>_</t>
    </r>
    <r>
      <rPr>
        <b/>
        <sz val="11"/>
        <color indexed="8"/>
        <rFont val="Calibri"/>
        <family val="2"/>
      </rPr>
      <t>Y</t>
    </r>
    <r>
      <rPr>
        <b/>
        <sz val="11"/>
        <color indexed="22"/>
        <rFont val="Calibri"/>
        <family val="2"/>
      </rPr>
      <t>_</t>
    </r>
    <r>
      <rPr>
        <b/>
        <sz val="11"/>
        <color indexed="8"/>
        <rFont val="Calibri"/>
        <family val="2"/>
      </rPr>
      <t>LAS</t>
    </r>
    <r>
      <rPr>
        <b/>
        <sz val="11"/>
        <color indexed="22"/>
        <rFont val="Calibri"/>
        <family val="2"/>
      </rPr>
      <t>_</t>
    </r>
    <r>
      <rPr>
        <b/>
        <sz val="11"/>
        <color indexed="8"/>
        <rFont val="Calibri"/>
        <family val="2"/>
      </rPr>
      <t>OPORTUNIDADES</t>
    </r>
  </si>
  <si>
    <r>
      <t>COMPROMISO_4_POR</t>
    </r>
    <r>
      <rPr>
        <b/>
        <sz val="11"/>
        <color indexed="22"/>
        <rFont val="Calibri"/>
        <family val="2"/>
      </rPr>
      <t>_</t>
    </r>
    <r>
      <rPr>
        <b/>
        <sz val="11"/>
        <color indexed="8"/>
        <rFont val="Calibri"/>
        <family val="2"/>
      </rPr>
      <t>EL</t>
    </r>
    <r>
      <rPr>
        <b/>
        <sz val="11"/>
        <color indexed="22"/>
        <rFont val="Calibri"/>
        <family val="2"/>
      </rPr>
      <t>_</t>
    </r>
    <r>
      <rPr>
        <b/>
        <sz val="11"/>
        <color indexed="8"/>
        <rFont val="Calibri"/>
        <family val="2"/>
      </rPr>
      <t>TEJIDO</t>
    </r>
    <r>
      <rPr>
        <b/>
        <sz val="11"/>
        <color indexed="22"/>
        <rFont val="Calibri"/>
        <family val="2"/>
      </rPr>
      <t>_</t>
    </r>
    <r>
      <rPr>
        <b/>
        <sz val="11"/>
        <color indexed="8"/>
        <rFont val="Calibri"/>
        <family val="2"/>
      </rPr>
      <t>SOCIAL</t>
    </r>
    <r>
      <rPr>
        <b/>
        <sz val="11"/>
        <color indexed="22"/>
        <rFont val="Calibri"/>
        <family val="2"/>
      </rPr>
      <t>_</t>
    </r>
    <r>
      <rPr>
        <b/>
        <sz val="11"/>
        <color indexed="8"/>
        <rFont val="Calibri"/>
        <family val="2"/>
      </rPr>
      <t>PARA</t>
    </r>
    <r>
      <rPr>
        <b/>
        <sz val="11"/>
        <color indexed="22"/>
        <rFont val="Calibri"/>
        <family val="2"/>
      </rPr>
      <t>_</t>
    </r>
    <r>
      <rPr>
        <b/>
        <sz val="11"/>
        <color indexed="8"/>
        <rFont val="Calibri"/>
        <family val="2"/>
      </rPr>
      <t>EL</t>
    </r>
    <r>
      <rPr>
        <b/>
        <sz val="11"/>
        <color indexed="22"/>
        <rFont val="Calibri"/>
        <family val="2"/>
      </rPr>
      <t>_</t>
    </r>
    <r>
      <rPr>
        <b/>
        <sz val="11"/>
        <color indexed="8"/>
        <rFont val="Calibri"/>
        <family val="2"/>
      </rPr>
      <t>SER</t>
    </r>
    <r>
      <rPr>
        <b/>
        <sz val="11"/>
        <color indexed="22"/>
        <rFont val="Calibri"/>
        <family val="2"/>
      </rPr>
      <t>_</t>
    </r>
    <r>
      <rPr>
        <b/>
        <sz val="11"/>
        <color indexed="8"/>
        <rFont val="Calibri"/>
        <family val="2"/>
      </rPr>
      <t>LA</t>
    </r>
    <r>
      <rPr>
        <b/>
        <sz val="11"/>
        <color indexed="22"/>
        <rFont val="Calibri"/>
        <family val="2"/>
      </rPr>
      <t>_</t>
    </r>
    <r>
      <rPr>
        <b/>
        <sz val="11"/>
        <color indexed="8"/>
        <rFont val="Calibri"/>
        <family val="2"/>
      </rPr>
      <t>FAMILIA</t>
    </r>
    <r>
      <rPr>
        <b/>
        <sz val="11"/>
        <color indexed="22"/>
        <rFont val="Calibri"/>
        <family val="2"/>
      </rPr>
      <t>_</t>
    </r>
    <r>
      <rPr>
        <b/>
        <sz val="11"/>
        <color indexed="8"/>
        <rFont val="Calibri"/>
        <family val="2"/>
      </rPr>
      <t>Y</t>
    </r>
    <r>
      <rPr>
        <b/>
        <sz val="11"/>
        <color indexed="22"/>
        <rFont val="Calibri"/>
        <family val="2"/>
      </rPr>
      <t>_</t>
    </r>
    <r>
      <rPr>
        <b/>
        <sz val="11"/>
        <color indexed="8"/>
        <rFont val="Calibri"/>
        <family val="2"/>
      </rPr>
      <t>LA</t>
    </r>
    <r>
      <rPr>
        <b/>
        <sz val="11"/>
        <color indexed="22"/>
        <rFont val="Calibri"/>
        <family val="2"/>
      </rPr>
      <t>_</t>
    </r>
    <r>
      <rPr>
        <b/>
        <sz val="11"/>
        <color indexed="8"/>
        <rFont val="Calibri"/>
        <family val="2"/>
      </rPr>
      <t>COMUNIDAD</t>
    </r>
  </si>
  <si>
    <r>
      <t>COMPROMISO_5_POR</t>
    </r>
    <r>
      <rPr>
        <b/>
        <sz val="11"/>
        <color indexed="22"/>
        <rFont val="Calibri"/>
        <family val="2"/>
      </rPr>
      <t>_</t>
    </r>
    <r>
      <rPr>
        <b/>
        <sz val="11"/>
        <color indexed="8"/>
        <rFont val="Calibri"/>
        <family val="2"/>
      </rPr>
      <t>UNA</t>
    </r>
    <r>
      <rPr>
        <b/>
        <sz val="11"/>
        <color indexed="22"/>
        <rFont val="Calibri"/>
        <family val="2"/>
      </rPr>
      <t>_</t>
    </r>
    <r>
      <rPr>
        <b/>
        <sz val="11"/>
        <color indexed="8"/>
        <rFont val="Calibri"/>
        <family val="2"/>
      </rPr>
      <t>ITAGÜÍ</t>
    </r>
    <r>
      <rPr>
        <b/>
        <sz val="11"/>
        <color indexed="22"/>
        <rFont val="Calibri"/>
        <family val="2"/>
      </rPr>
      <t>_</t>
    </r>
    <r>
      <rPr>
        <b/>
        <sz val="11"/>
        <color indexed="8"/>
        <rFont val="Calibri"/>
        <family val="2"/>
      </rPr>
      <t>AMBIENTALMENTE</t>
    </r>
    <r>
      <rPr>
        <b/>
        <sz val="11"/>
        <color indexed="22"/>
        <rFont val="Calibri"/>
        <family val="2"/>
      </rPr>
      <t>_</t>
    </r>
    <r>
      <rPr>
        <b/>
        <sz val="11"/>
        <color indexed="8"/>
        <rFont val="Calibri"/>
        <family val="2"/>
      </rPr>
      <t>SOSTENIBLE</t>
    </r>
  </si>
  <si>
    <r>
      <t>COMPROMISO_6_POR</t>
    </r>
    <r>
      <rPr>
        <b/>
        <sz val="11"/>
        <color indexed="22"/>
        <rFont val="Calibri"/>
        <family val="2"/>
      </rPr>
      <t>_</t>
    </r>
    <r>
      <rPr>
        <b/>
        <sz val="11"/>
        <color indexed="8"/>
        <rFont val="Calibri"/>
        <family val="2"/>
      </rPr>
      <t>UN</t>
    </r>
    <r>
      <rPr>
        <b/>
        <sz val="11"/>
        <color indexed="22"/>
        <rFont val="Calibri"/>
        <family val="2"/>
      </rPr>
      <t>_</t>
    </r>
    <r>
      <rPr>
        <b/>
        <sz val="11"/>
        <color indexed="8"/>
        <rFont val="Calibri"/>
        <family val="2"/>
      </rPr>
      <t>BUEN</t>
    </r>
    <r>
      <rPr>
        <b/>
        <sz val="11"/>
        <color indexed="22"/>
        <rFont val="Calibri"/>
        <family val="2"/>
      </rPr>
      <t>_</t>
    </r>
    <r>
      <rPr>
        <b/>
        <sz val="11"/>
        <color indexed="8"/>
        <rFont val="Calibri"/>
        <family val="2"/>
      </rPr>
      <t>GOBIERNO</t>
    </r>
    <r>
      <rPr>
        <b/>
        <sz val="11"/>
        <color indexed="22"/>
        <rFont val="Calibri"/>
        <family val="2"/>
      </rPr>
      <t>_</t>
    </r>
    <r>
      <rPr>
        <b/>
        <sz val="11"/>
        <color indexed="8"/>
        <rFont val="Calibri"/>
        <family val="2"/>
      </rPr>
      <t>PARA</t>
    </r>
    <r>
      <rPr>
        <b/>
        <sz val="11"/>
        <color indexed="22"/>
        <rFont val="Calibri"/>
        <family val="2"/>
      </rPr>
      <t>_</t>
    </r>
    <r>
      <rPr>
        <b/>
        <sz val="11"/>
        <color indexed="8"/>
        <rFont val="Calibri"/>
        <family val="2"/>
      </rPr>
      <t>UNA</t>
    </r>
    <r>
      <rPr>
        <b/>
        <sz val="11"/>
        <color indexed="22"/>
        <rFont val="Calibri"/>
        <family val="2"/>
      </rPr>
      <t>_</t>
    </r>
    <r>
      <rPr>
        <b/>
        <sz val="11"/>
        <color indexed="8"/>
        <rFont val="Calibri"/>
        <family val="2"/>
      </rPr>
      <t>CIUDAD</t>
    </r>
    <r>
      <rPr>
        <b/>
        <sz val="11"/>
        <color indexed="22"/>
        <rFont val="Calibri"/>
        <family val="2"/>
      </rPr>
      <t>_</t>
    </r>
    <r>
      <rPr>
        <b/>
        <sz val="11"/>
        <color indexed="8"/>
        <rFont val="Calibri"/>
        <family val="2"/>
      </rPr>
      <t>PARTICIPATIVA</t>
    </r>
    <r>
      <rPr>
        <b/>
        <sz val="11"/>
        <color indexed="22"/>
        <rFont val="Calibri"/>
        <family val="2"/>
      </rPr>
      <t>_</t>
    </r>
    <r>
      <rPr>
        <b/>
        <sz val="11"/>
        <color indexed="8"/>
        <rFont val="Calibri"/>
        <family val="2"/>
      </rPr>
      <t>Y</t>
    </r>
    <r>
      <rPr>
        <b/>
        <sz val="11"/>
        <color indexed="22"/>
        <rFont val="Calibri"/>
        <family val="2"/>
      </rPr>
      <t>_</t>
    </r>
    <r>
      <rPr>
        <b/>
        <sz val="11"/>
        <color indexed="8"/>
        <rFont val="Calibri"/>
        <family val="2"/>
      </rPr>
      <t>DE</t>
    </r>
    <r>
      <rPr>
        <b/>
        <sz val="11"/>
        <color indexed="22"/>
        <rFont val="Calibri"/>
        <family val="2"/>
      </rPr>
      <t>_</t>
    </r>
    <r>
      <rPr>
        <b/>
        <sz val="11"/>
        <color indexed="8"/>
        <rFont val="Calibri"/>
        <family val="2"/>
      </rPr>
      <t xml:space="preserve">OPORTUNIDADES </t>
    </r>
  </si>
  <si>
    <t>Poner en funcionamiento la Unidad de reacción contra el microtráfico y hurto.</t>
  </si>
  <si>
    <t>Unidad funcionando.</t>
  </si>
  <si>
    <t>LÍNEA ESTRATÉGICA 9: TURISMO SOSTENIBLE</t>
  </si>
  <si>
    <t xml:space="preserve">LÍNEA ESTRATÉGICA 13: UNA CIUDAD CON OPORTUNIDADES PARA TODOS EN SALUD </t>
  </si>
  <si>
    <t>LÍNEA ESTRATÉGICA 18: GESTIÓN DE LOS SERVICIOS PÚBLICOS DOMICILIARIOS</t>
  </si>
  <si>
    <t>LÍNEA ESTRATÉGICA 27: BUEN GOBIERNO</t>
  </si>
  <si>
    <t>Crear la Unidad Permanente de Derechos Humanos.</t>
  </si>
  <si>
    <t>Unidad creada y en funcionamiento.</t>
  </si>
  <si>
    <t>LÍNEA ESTRATÉGICA 2: CONVIVENCIA CIUDADANA PARA CONSTRUCCIÓN DE PAZ TERRITORIAL</t>
  </si>
  <si>
    <t>LÍNEA ESTRATÉGICA 10: DESARROLLO AGROPECUARIO Y ECONOMÍA RURAL</t>
  </si>
  <si>
    <t>LÍNEA ESTRATÉGICA 14: ITAGÜÍ CIUDAD CULTURAL DE ANTIOQUIA</t>
  </si>
  <si>
    <t>LÍNEA ESTRATÉGICA 19: GESTIÓN DE LOS RESIDUOS SÓLIDOS</t>
  </si>
  <si>
    <t>LÍNEA ESTRATÉGICA 28: PARTICIPACIÓN PARA LA GOBERNANZA</t>
  </si>
  <si>
    <t>JUSTICIA, EFICACIA Y EFICIENCIA PARA LA SEGURIDAD INTEGRAL</t>
  </si>
  <si>
    <t>Documentos normativos en procedimientos policiales en el marco de la seguridad integral.</t>
  </si>
  <si>
    <t>Tramites ante autoridad competente para fortalecer la justicia realizado.</t>
  </si>
  <si>
    <t>LÍNEA ESTRATÉGICA 3: DERECHOS HUMANOS</t>
  </si>
  <si>
    <t xml:space="preserve"> LÍNEA ESTRATÉGICA 11: OPORTUNIDADES PARA EL EMPRENDIMIENTO, EL EMPLEO Y EL DESARROLLO EMPRESARIAL</t>
  </si>
  <si>
    <t>LÍNEA ESTRATÉGICA 15: DEPORTES RECREACIÓN Y ESTILOS DE VIDA SALUDABLE</t>
  </si>
  <si>
    <t>LÍNEA ESTRATÉGICA 20: GESTIÓN DEL GESTIÓN DEL RIESGO DE DESASTRES Y EMERGENCIAS</t>
  </si>
  <si>
    <t>Comités territoriales para la seguridad y convivencia ciudadana realizados: Consejo Seguridad y Convivencia y Comité Territorial de Orden Público</t>
  </si>
  <si>
    <t>Mesas territoriales para la seguridad y convivencia ciudadana funcionando.</t>
  </si>
  <si>
    <t>LÍNEA ESTRATÉGICA 4: GOBERNABILIDAD Y GOBERNANAZA TERRITORIAL</t>
  </si>
  <si>
    <t>LÍNEA ESTRATÉGICA 12: ECONOMÍA CREATIVA</t>
  </si>
  <si>
    <t>LÍNEA ESTRATÉGICA 16: TEJIDO FAMILIAR</t>
  </si>
  <si>
    <t>LÍNEA ESTRATÉGICA 21: GESTIÓN DEL CAMBIO CLIMÁTICO</t>
  </si>
  <si>
    <t>Porcentaje de actas del Consejo Seguridad y Convivencia y, Comité Territorial de Orden Público realizas.</t>
  </si>
  <si>
    <t>LÍNEA ESTRATÉGICA 5: UNA OPORTUNIDAD PARA LA PAZ Y LA RECONCILIACIÓN</t>
  </si>
  <si>
    <t>LÍNEA ESTRATÉGICA 17: EDUCACIÓN CON CALIDAD</t>
  </si>
  <si>
    <t>LÍNEA ESTRATÉGICA 22: EDUCACIÓN AMBIENTAL</t>
  </si>
  <si>
    <t>Encuentros Comunitarios de Seguridad y Convivencia acompañados.</t>
  </si>
  <si>
    <t>LÍNEA ESTRATÉGICA 23: GESTIÓN DEL RECURSO AIRE</t>
  </si>
  <si>
    <t>Fortalecimiento del tejido social y generación de escenarios comunitarios protectores de derechos.</t>
  </si>
  <si>
    <t>Academia Municipal del Buen Vivir, con un enfoque de capacitación en en competencias ciudadanas, mecanismo alternativos de resolución de conflictos, prevención de violencia y prevención del delito.</t>
  </si>
  <si>
    <t>Academia Municipal del Buen Vivir creada.</t>
  </si>
  <si>
    <t>LÍNEA ESTRATÉGICA 24: GESTIÓN DEL RECURSO FAUNA</t>
  </si>
  <si>
    <t xml:space="preserve">Eventos de capacitación para niños, niñas y adolescentes realizados.
</t>
  </si>
  <si>
    <t>LÍNEA ESTRATÉGICA 25: GESTIÓN DEL RECURSO FLORA</t>
  </si>
  <si>
    <t xml:space="preserve">Eventos de capacitación para agentes educativos realizados. </t>
  </si>
  <si>
    <t>LÍNEA ESTRATÉGICA 26: GESTIÓN DEL RECURSO AGUA Y SUELO</t>
  </si>
  <si>
    <t>4 Boletín técnico de comportamientos contrarios a la convivencia emitidos.</t>
  </si>
  <si>
    <t>Ciudadanos ciberseguros, con enfoque  en prevención de delitos en el ciberespacio: Ciberbullying, Grooming, Sexting  y Extorsión.</t>
  </si>
  <si>
    <t>Personas capacitadas.</t>
  </si>
  <si>
    <t>Fortalecimiento de la convivencia y la seguridad ciudadana.</t>
  </si>
  <si>
    <t>Servicio de promoción de convivencia y no reincidencia con enfoque a la  adopción voluntaria del Código de Seguridad y Convivencia Ciudadana, y la Suscrición de compromisos de Convivencia con Establecimientos Comerciales.</t>
  </si>
  <si>
    <t>Curso pedagógicos para la adopción voluntaria realizados.</t>
  </si>
  <si>
    <t xml:space="preserve">Compromisos de Convivencia con establecimientos de comercio suscritos. </t>
  </si>
  <si>
    <t>Servicio de divulgación de la oferta institucional, EVENTOS, CAMPAÑAS DE DIFUSIÓN.</t>
  </si>
  <si>
    <t xml:space="preserve">Iniciativas para la promoción de la convivencia implementadas.
</t>
  </si>
  <si>
    <t>Participación ciudadana y política y respeto por los derechos humanos.</t>
  </si>
  <si>
    <r>
      <t xml:space="preserve">Promoción  </t>
    </r>
    <r>
      <rPr>
        <sz val="10"/>
        <rFont val="Calibri Light"/>
        <family val="2"/>
      </rPr>
      <t>y protección de los Derechos Humanos y la participación ciudadana: Consejo Municipal de Paz, Reconcialiación, Prevención y Derechos Humanos; Mesa de Derechos Humanos.</t>
    </r>
  </si>
  <si>
    <t>Consejos apoyados.</t>
  </si>
  <si>
    <t>Iniciativas para la promoción de la participación ciudadana, los Derechos Humanos y la construcción de la paz territorial: capacitando, asesorando y acompañando.</t>
  </si>
  <si>
    <t>Escuela de Derechos Humanos funcionando.</t>
  </si>
  <si>
    <t>Población vulnerable atendida.</t>
  </si>
  <si>
    <t>Servicios de eventos para divulgación y la promoción de los Derechos Humanos y de la construcción de paz en el territorio para líderes y comunidad: garantías y protección de derechos; conmeración de la semana de los Derechos Humanos y Justicia restaurativa y memoria histórica.</t>
  </si>
  <si>
    <t>Eventos para líderes sociales realizados.</t>
  </si>
  <si>
    <t>Semanas de los Derechos Humanos realizadas.</t>
  </si>
  <si>
    <t>Eventos de justicia y memoria histórica realizados.</t>
  </si>
  <si>
    <t>Fortalecimiento de los Derechos Humanos, la convivencia y la seguridad ciudadana integral.</t>
  </si>
  <si>
    <t>Servicio de apoyo para la implementación de medidas en derechos humanos y derecho internacional humanitario: lineamientos en protección y garantías de derechos.</t>
  </si>
  <si>
    <t>Lineamiento de entornos protectores escolares elaborados.</t>
  </si>
  <si>
    <t>Lineamiento de entornos protectores escolares implementado.</t>
  </si>
  <si>
    <t>Protocolos de atención para lideres y defensores de DDHH en situación de riesgo elaborados.</t>
  </si>
  <si>
    <t xml:space="preserve"> Un pacto por la vida y la seguridad integral, y el desarrollo Integral de Niños, Niñas, Adolescentes y sus Familias.</t>
  </si>
  <si>
    <t>Servicio de promoción y aritculación en la protección para el restablecimiento de derechos de niños, niñas, adolescentes y jóvenes: Apoyando la Mesa contra Explotación Sexual y Comercial de niños, niñas y adolescentes (ESCNNA) y, propiciando entornos protectores.</t>
  </si>
  <si>
    <t>Mesa en contra de la Explotación sexual y comercial de Niños, Niñas y Adolescentes - ESCNNA - funcionando.</t>
  </si>
  <si>
    <t>Lineamientos de entornos protectores en espacio público implementados.</t>
  </si>
  <si>
    <t>Eventos de divulgación contra  la Explotación sexual y comercial de Niños, Niñas y Adolescentes - ESCNNA - realizados.</t>
  </si>
  <si>
    <t>Sistema penitenciario y carcelario en el marco de los derechos humanos.</t>
  </si>
  <si>
    <t>Servicio de bienestar a la población privada de la libertad: Mesa interinstitucional carcelaria municipal y, atención y orientación a familias que lo demanden.</t>
  </si>
  <si>
    <t>Mesas interinstitucional carcelaria funcionando.</t>
  </si>
  <si>
    <t>Población carcelaria atendida.</t>
  </si>
  <si>
    <t>Familias atendidas.</t>
  </si>
  <si>
    <t>JUSTICIA CERCANA AL CIUDADANO</t>
  </si>
  <si>
    <t>Servicio de promoción del acceso a la justicia.</t>
  </si>
  <si>
    <t>Estrategias de acceso a la justicia desarrolladas</t>
  </si>
  <si>
    <t>Documentos normativos.</t>
  </si>
  <si>
    <t>Decretos en materia de métodos de resolución de conflictos expedidos.</t>
  </si>
  <si>
    <t>Atención resoluciones en materia de métodos de resolución de conflictos expedidas.</t>
  </si>
  <si>
    <t>Actas de Resolución en materia de métodos de resolución de conflictos expedidas.</t>
  </si>
  <si>
    <t>Servicios de métodos alternativos de resolución de conflictos.</t>
  </si>
  <si>
    <t>Procesos de formación en resolución de conflictos realizados.</t>
  </si>
  <si>
    <t>Servicio de justicia a los ciudadanos.</t>
  </si>
  <si>
    <t>Ciudadanos atendidos por PQRSD y noticias de comportamiento contrarias a la convivencia.</t>
  </si>
  <si>
    <t>Actas de diligencias realizadas por despachos comisorios</t>
  </si>
  <si>
    <t xml:space="preserve"> GOBERNABILIDAD EN EL TERRITORIO UNA OPORTUNIDAD PARA TODOS </t>
  </si>
  <si>
    <t>Documentos de lineamientos técnicos para reglamentar Ley 1801 de 2016.</t>
  </si>
  <si>
    <t xml:space="preserve">Documento de lineamientos tecnicos realizados </t>
  </si>
  <si>
    <t>Servicio de Auxilios funerarios para poblacion vulnerable.</t>
  </si>
  <si>
    <t>Auxilios funerarios entregados</t>
  </si>
  <si>
    <t>Control y vigilancia de metrología legal en establecimientos de comercio</t>
  </si>
  <si>
    <t>Asociación público privada para el control y vigilancia en metrología legal</t>
  </si>
  <si>
    <t>Servidores publicos formados</t>
  </si>
  <si>
    <t>Atención a la población carcelaria del munipio.</t>
  </si>
  <si>
    <t>Población carcelaria atendida</t>
  </si>
  <si>
    <t>Servicio de apoyo para la organización y la participación ciudadana</t>
  </si>
  <si>
    <t>Documentos metodológicos Realizados</t>
  </si>
  <si>
    <t>ORDENAMIENTO TERRITORIAL PARA EL APROVECHAMIENTO DEL ESPACIO PÚBLICO</t>
  </si>
  <si>
    <t xml:space="preserve">Política Pública de manejo y control del Espacio Público </t>
  </si>
  <si>
    <t xml:space="preserve">Documento Técnico </t>
  </si>
  <si>
    <r>
      <t>Acciones de control y vigilancia para la protección</t>
    </r>
    <r>
      <rPr>
        <sz val="11"/>
        <color indexed="8"/>
        <rFont val="Calibri"/>
        <family val="2"/>
      </rPr>
      <t xml:space="preserve"> el uso del espacio público.</t>
    </r>
  </si>
  <si>
    <t>Número de operativos para control y vigilancia del espacio público y establecimientos de comercio</t>
  </si>
  <si>
    <t>Acciones tomadas en vigilancia y control de parqueaderos</t>
  </si>
  <si>
    <t>Liquidación impuesto Publicidad exterior visual</t>
  </si>
  <si>
    <t>Liquidaciones de impuesto menor de publicidad exterior visual autorizada</t>
  </si>
  <si>
    <t>Publicidad visual controlada</t>
  </si>
  <si>
    <t>Informes técnicos de control realizados a la publicidad exterior visual instalada</t>
  </si>
  <si>
    <t xml:space="preserve">FORTALECIMIENTO INSTITUCIONAL, PARA LA GOBERNABILIDAD Y GOBERNANZA TERRITORIAL </t>
  </si>
  <si>
    <t>Dotación de elementos de protección,  operación y funcionamiento</t>
  </si>
  <si>
    <t>Requerimentos a la Policia y al Ejercito entregados.</t>
  </si>
  <si>
    <t xml:space="preserve">Sistema de servicio de vigilancia a través de cámaras de seguridad. </t>
  </si>
  <si>
    <t>Cámaras de seguridad instaladas</t>
  </si>
  <si>
    <t>Sistema de servicio de vigilancia a través de cámaras de seguridad.</t>
  </si>
  <si>
    <t>Cámaras de seguridad en mantenimiento.</t>
  </si>
  <si>
    <r>
      <t>Servicio de asistencia técnica en el manejo operativo de la justicia (convenios apoyo personal de la rama judicial, Fiscalía - defensoría</t>
    </r>
    <r>
      <rPr>
        <sz val="11"/>
        <rFont val="Calibri"/>
        <family val="2"/>
      </rPr>
      <t>)</t>
    </r>
  </si>
  <si>
    <t>Entidades asistidas técnicamente. (convenios apoyo personal de la lrama judicial, Fiscalía - defensoría)</t>
  </si>
  <si>
    <t xml:space="preserve">Gestionar  la Infraestructura penitenciariay carcelaria metropolitana </t>
  </si>
  <si>
    <t>Estudio de prefactibilidad centro  carcelario</t>
  </si>
  <si>
    <t xml:space="preserve">Realizar estudio de prefactibilidad sobre la Infraestructura penitenciariay carcelaria  </t>
  </si>
  <si>
    <t>Atención a población privada de la libertad con medida de aseguramiento</t>
  </si>
  <si>
    <t>FORTALECIMIENTO AL DESARROLLO INTEGRAL DE LAS FAMILIAS PARA UNA VIDA LIBRE DE VIOLENCIA</t>
  </si>
  <si>
    <t xml:space="preserve">Servicios de Protección para el restablecimiento de niños, niñas adolescentes y jóvenes </t>
  </si>
  <si>
    <t>Niños, niñas, adolescentes y jóvenes atendidos con servicio de protección para el restablecimiento de derechos</t>
  </si>
  <si>
    <t>Centro de atención especializadO -CAE- para el reestablecimiento de derechos adecuados.</t>
  </si>
  <si>
    <t>Centros de Atención Especializada - CAE para el restablecimiento de derechos adecuados</t>
  </si>
  <si>
    <t>Servicio de orientación a casos de violencias contra las mujeres.</t>
  </si>
  <si>
    <t>Personas orientadas</t>
  </si>
  <si>
    <t>Servicio de divulgación para la promoción y prevención de los derechos de los niños, niñas y adolescentes.</t>
  </si>
  <si>
    <t xml:space="preserve">Eventos de divulgación realizados </t>
  </si>
  <si>
    <t xml:space="preserve">DESARROLLO URBANO, UNA OPORTUNIDAD PARA LA CONSTRUCCIÓN DE TERRITORIOS SEGUROS  </t>
  </si>
  <si>
    <t>Servicio técnico de vigilancia a construcciones</t>
  </si>
  <si>
    <t>Inspecciones realizadas por PQRSD</t>
  </si>
  <si>
    <t>Resoluciones emitidas</t>
  </si>
  <si>
    <t>Servicio de divulgación y educación</t>
  </si>
  <si>
    <t xml:space="preserve">Campañas </t>
  </si>
  <si>
    <t>DIGNIFICACIÓN DE LAS VÍCTIMAS</t>
  </si>
  <si>
    <t>Servicio de divulgación de la oferta institucional con comunidades víctimas y organizaciones de víctimas del conflicto armado interno.</t>
  </si>
  <si>
    <t>Eventos de divulgación realizados .</t>
  </si>
  <si>
    <t>Servicio de divulgación de la oferta institucional.</t>
  </si>
  <si>
    <t>Victimas informadas sobre oferta institucional.</t>
  </si>
  <si>
    <t>Servicio de ayuda y atención humanitaria.</t>
  </si>
  <si>
    <t>Hogares víctimas con atención humanitaria.</t>
  </si>
  <si>
    <t xml:space="preserve">Hogares víctimas con ayuda humanitaria en especie (emergencia). </t>
  </si>
  <si>
    <t>Servicio de información de seguimiento territorial a la política pública de victimas.</t>
  </si>
  <si>
    <t>Sistema de información de seguimiento actualizado.</t>
  </si>
  <si>
    <t xml:space="preserve">Servicio de acompañamiento de medidas de rehabilitación y participación efectiva de las víctimas.
</t>
  </si>
  <si>
    <t>Espacios que articulen la participación ciudadana y movilización social que garanticen la ejecución transparente de recursos.</t>
  </si>
  <si>
    <t>Servicios de implementaciónde medidas de satisfacción y acompañamiento a las víctimas del conflicto armado.</t>
  </si>
  <si>
    <t>Victimas con acompañamiento diferencial en el marco del proceso de reparación integral individual.</t>
  </si>
  <si>
    <t>OPORTUNIDADES  PARA LA PAZ</t>
  </si>
  <si>
    <t xml:space="preserve">Acciones para la reconciliación, el apoyo a procesos de reintegración y reincorporación con el sector empresarial </t>
  </si>
  <si>
    <t xml:space="preserve">Talleres de Sensibilización donde se presente la Política de Reintegración y Reincorporación realizados. </t>
  </si>
  <si>
    <t>Acciones para la reconciliación, el apoyo a procesos de reintegración y reincorporación</t>
  </si>
  <si>
    <t>Escenarios de reconciliación en los que participan Personas en proceso de Reintegración y Reincorporación realizados.</t>
  </si>
  <si>
    <t>Servicios de promoción de acciones para la prevención del reclutamiento</t>
  </si>
  <si>
    <t>Iniciativas territoriales  para el fortalecimiento de entornos protectores de niños, niñas, jóvenes y adolescentes –NNAJ- implementados.</t>
  </si>
  <si>
    <t>Servicios de divulgación de la paz y la reconciliación</t>
  </si>
  <si>
    <t xml:space="preserve"> iniciativa de construcción de paz, convivencia y reconciliación fortalecidas..</t>
  </si>
  <si>
    <t>COMPROMISO_2_POR_LA_MOVILIDAD_SOSTENIBLE_Y_UN_URBANISMO_SOCIAL</t>
  </si>
  <si>
    <t>Oportunidades para la Movilidad eficiente y sostenible</t>
  </si>
  <si>
    <t>Infraestructura mejorada</t>
  </si>
  <si>
    <t xml:space="preserve">Vía  con mantenimiento  </t>
  </si>
  <si>
    <t>Sitio crítico de la red urbana estabilizado</t>
  </si>
  <si>
    <t>Vías peatonales mantenidas</t>
  </si>
  <si>
    <t>Rehabilitación y/o mejoramiento de andenes</t>
  </si>
  <si>
    <t>7: Andenes rehabilitados y/o mejorados</t>
  </si>
  <si>
    <t>Construccion de andenes</t>
  </si>
  <si>
    <t>Andén construido</t>
  </si>
  <si>
    <t>Movilidad segura y con oportunidades</t>
  </si>
  <si>
    <t>Vías con dispositivos de control y señalización instalados</t>
  </si>
  <si>
    <t>Señaletica instalada</t>
  </si>
  <si>
    <t>12: Señalética para nomenclatura vial (direccionalidad en vías)</t>
  </si>
  <si>
    <t>Infraestructura de transporte para la seguridad vial</t>
  </si>
  <si>
    <t>Semáforos instalados</t>
  </si>
  <si>
    <t>Vías monitoreadas para la seguridad vial</t>
  </si>
  <si>
    <t>15: Dotación de uniformes de agentes de tránsito, Policía Judicial y patrulleros</t>
  </si>
  <si>
    <t>16: Dotación tecnológica de agentes de tránsito.</t>
  </si>
  <si>
    <t>17: Dotación locativa y mobiliario de la Secretaría de Movilidad</t>
  </si>
  <si>
    <t>18: Dotación de parque automotor para la secretaría de movilidad</t>
  </si>
  <si>
    <t xml:space="preserve">19: Patio dotado para custodia vehiculos inmovilizados </t>
  </si>
  <si>
    <t>Vias demarcadas y señalizadas</t>
  </si>
  <si>
    <t>Personas beneficiadas de estrategias de educación informal</t>
  </si>
  <si>
    <t>Capacitaciones realizadas</t>
  </si>
  <si>
    <t>Organismos de tránsito dotados con implementos para el control del tránsito</t>
  </si>
  <si>
    <t>Obras para la reducción del riesgo</t>
  </si>
  <si>
    <t>Documentos normativos elaborados</t>
  </si>
  <si>
    <t>Documentos de lineamientos técnicos</t>
  </si>
  <si>
    <t>Documentos de lineamientos técnicos realizados</t>
  </si>
  <si>
    <t>Laboratorio de investigación construido</t>
  </si>
  <si>
    <t>Laboratorios construidos</t>
  </si>
  <si>
    <t>Rehabilitación y/o mejoramiento de vías</t>
  </si>
  <si>
    <t>Elementos de señalizacion vial.</t>
  </si>
  <si>
    <t>Infraestructura mejorada y/o construida con oportunidades para todos los ciudadanos</t>
  </si>
  <si>
    <t>Mantenimiento de escenarios deportivos</t>
  </si>
  <si>
    <t>Escenarios deportivos con mantenimiento</t>
  </si>
  <si>
    <t>Mantenimiento y/o reposición de parques infantiles y/o gimnasios</t>
  </si>
  <si>
    <t>Parques infantiles y/o gimnasios con mantenimiento y/o con reposición</t>
  </si>
  <si>
    <t>Mantenimiento de sedes   instituciones educativas</t>
  </si>
  <si>
    <t>Sedes de Instituciones Educativas con mantenimiento</t>
  </si>
  <si>
    <t>Mejoramiento de bienes institucionales o de uso público</t>
  </si>
  <si>
    <t>bienes institucionales o de uso público mejorados</t>
  </si>
  <si>
    <t>Construcción de cubiertas polideportivas en escenarios deportivos</t>
  </si>
  <si>
    <t>Cubiertas en placas polideportivas en escenarios deportivas construidas</t>
  </si>
  <si>
    <t>Construcción de parques infantiles y/o gimnasios</t>
  </si>
  <si>
    <t>Parques infantiles y/o gimnasios construidos</t>
  </si>
  <si>
    <t>Construcción de Skate Park</t>
  </si>
  <si>
    <t>Skate Park construido</t>
  </si>
  <si>
    <t>Construcción de colegios</t>
  </si>
  <si>
    <t>Colegios construidos</t>
  </si>
  <si>
    <t>Construcción de bienes institucionales o de uso público</t>
  </si>
  <si>
    <t>Bienes institucionales o de uso público construidos</t>
  </si>
  <si>
    <t>Espacios Públicos desarrollados en la ciudad de oportunidades</t>
  </si>
  <si>
    <t xml:space="preserve">construcion de espacios públicos </t>
  </si>
  <si>
    <t>Espacio público construido</t>
  </si>
  <si>
    <t>Instalación de amoblamiento urbano</t>
  </si>
  <si>
    <t>Amoblamiento urbano instalado</t>
  </si>
  <si>
    <t>Estudios y diseños para obras de infraestructura</t>
  </si>
  <si>
    <t>Estudios y diseños elaborados para obras de infraestructura</t>
  </si>
  <si>
    <t>Construcción de obras de estabilización de taludes</t>
  </si>
  <si>
    <t xml:space="preserve"> Obras para la estabilización de taludes</t>
  </si>
  <si>
    <t>Adquisición de predios para espacios públicos y/o equipamientos</t>
  </si>
  <si>
    <t>Predios Adquiridos para espacios públicos  y/o equipamientos</t>
  </si>
  <si>
    <t>Acceso a soluciones cualitativas de vivienda</t>
  </si>
  <si>
    <t>Transformación de hábitats barriales</t>
  </si>
  <si>
    <t>Hábitats transformados</t>
  </si>
  <si>
    <t>Mejoramientos de viviendas y viviendas accesibles</t>
  </si>
  <si>
    <t>Hogares beneficiados con mejoramiento de vivienda</t>
  </si>
  <si>
    <t>Acceso a soluciones cuantitativas de vivienda</t>
  </si>
  <si>
    <t>Formalización y saneamiento de predios</t>
  </si>
  <si>
    <t>Predios intervenidos</t>
  </si>
  <si>
    <t xml:space="preserve"> Viviendas nuevas vis y vip</t>
  </si>
  <si>
    <t>Hogares beneficiados con vivienda nueva</t>
  </si>
  <si>
    <t>COMPROMISO_3_POR_EL_EMPLEO_LA_ECONOMÍA_CREATIVA_Y_LAS_OPORTUNIDADES</t>
  </si>
  <si>
    <t>Oportunidades de emprendimiento y desarrollo empresarial</t>
  </si>
  <si>
    <t>consejos empresariales con los diferentes sectores economicos</t>
  </si>
  <si>
    <t>consejos fortalecidos que impulsen los empremiendimientos del municipio.</t>
  </si>
  <si>
    <t xml:space="preserve">formacion en mentalidad para la economia creativa,  el talento, revolución 4.0 para el emprendimiento, y las competencias empresariales </t>
  </si>
  <si>
    <t xml:space="preserve">Personas sensibilizadas en el fomento de la cultura del emprendimiento y el empresarismo </t>
  </si>
  <si>
    <t>Servicio de capacitacion técnica, financiera, y juridica para formalización.</t>
  </si>
  <si>
    <t>Planes de negocios presentados por los emprendedores</t>
  </si>
  <si>
    <t>emprendimientos efectivos.</t>
  </si>
  <si>
    <t>Servicio de capacitacion técnica, financiera, y juridica para fortalecimiento de MIPYMES</t>
  </si>
  <si>
    <t>mipymes fortalecidas</t>
  </si>
  <si>
    <t xml:space="preserve">Empresas del sector solidario fortalecidas </t>
  </si>
  <si>
    <t>Empresas que acceden a creditos por medio de Bancoldex</t>
  </si>
  <si>
    <t>Asesoría en marketing digital</t>
  </si>
  <si>
    <t>Empresario asesorados</t>
  </si>
  <si>
    <t>Estrategia de promocion  que articulen los encademanientos productivos (closter).</t>
  </si>
  <si>
    <t xml:space="preserve">Número de encademinentos acompañados </t>
  </si>
  <si>
    <t>Servicio de apoyo y fortalecimiento en la implementación de la ciudad de la moda</t>
  </si>
  <si>
    <t>estrategia ciudad de la moda implementada</t>
  </si>
  <si>
    <t>eventos de promocion realizados</t>
  </si>
  <si>
    <t>Alianzas con coperacion internacional con empresarios de la ciudad</t>
  </si>
  <si>
    <t>alianzas internacionales efectuadas</t>
  </si>
  <si>
    <t>Estrategia de acompañamiento y fortalecimiento a la central mayorista de Antioquia</t>
  </si>
  <si>
    <t>estrategia diseñada</t>
  </si>
  <si>
    <t xml:space="preserve">Diagnostico, caraterizacion, Vocación economica y politica publica </t>
  </si>
  <si>
    <t xml:space="preserve">Documento de caracterizacion y vocacion economica </t>
  </si>
  <si>
    <t xml:space="preserve">Oportunidades para la generación de empleo de calidad </t>
  </si>
  <si>
    <t>Alianzas para alinear la educacion y formacion laboral con pertinencia en las competencias empresariales.</t>
  </si>
  <si>
    <t xml:space="preserve">Personas formadas capacitadas, y/o certificadas  en competencias laborales y el desarrollo humano </t>
  </si>
  <si>
    <t xml:space="preserve">Empresarios sensibilizados para la implementación de las políticas del primer, último empleo y vinculacion de la poblacion diversa </t>
  </si>
  <si>
    <t xml:space="preserve">Alianzas con instituciones ténicas laborales para el trabajo </t>
  </si>
  <si>
    <t>Modelo para la inclusión laboral de personas y poblaciones con barreras de empleabilidad</t>
  </si>
  <si>
    <t>Modelo elaborado, estructurado y socializado</t>
  </si>
  <si>
    <t>Agencia de empleo de la ciudad</t>
  </si>
  <si>
    <t>Agencia de empleo transformada e implementada</t>
  </si>
  <si>
    <t xml:space="preserve">Servicio de registro laboral </t>
  </si>
  <si>
    <t>personas registradas en bolsa de empleo</t>
  </si>
  <si>
    <t>Servicio de registro laboral</t>
  </si>
  <si>
    <t>vacantes registradas en bolsa de empleo.</t>
  </si>
  <si>
    <t xml:space="preserve">Servicios de gestión para generación de empleo </t>
  </si>
  <si>
    <t>Ferias y micro ferias de empleo realizadas en el cuatrienio</t>
  </si>
  <si>
    <t xml:space="preserve">Servicio de orientación laboral </t>
  </si>
  <si>
    <t>personas orientadas laboralmente</t>
  </si>
  <si>
    <t>Servicio de gestión para la colocación de empleo</t>
  </si>
  <si>
    <t>personas vinculadas a empleo</t>
  </si>
  <si>
    <t>Oportunidades para el Desarrollo Agropecuario y Rural de la Ciudad</t>
  </si>
  <si>
    <t>SERVICIO DE ASISTENCIA AGROPECUARIA DIRIGIDA A PEQUEÑOS PRODUCTORES</t>
  </si>
  <si>
    <t>PEQUEÑOS PRODUCTORES RURALES ASISTIDOS TÉCNICAMENTE</t>
  </si>
  <si>
    <t>CONSEJO MUNICIPAL DE DESARROLLO RURAL (CMDR) REACTIVADO</t>
  </si>
  <si>
    <t>SERVICIO DE APOYO A LA COMERCIALIZACIÓN</t>
  </si>
  <si>
    <t>MERCADOS VEREDALES REALIZADOS</t>
  </si>
  <si>
    <t>SERVICIO DE ACOMPAÑAMIENTO PRODUCTIVO Y RURAL</t>
  </si>
  <si>
    <t>PROYECTOS DE EMPRENDIMIENTO AGROPECUARIO O RURAL ACOMPAÑADOS Y APOYADOS</t>
  </si>
  <si>
    <t>PROYECTO PARA LA PROTECCIÓN Y CONSERVACIÓN  DE LAS ABEJAS IMPLEMENTADOS</t>
  </si>
  <si>
    <t>EMPRENDIMIENTOS PILOTO IMPLEMENTADOS CON MUJERES RURALES</t>
  </si>
  <si>
    <t>Implementación y Desarrollo de Economía Creativa en la ciudad de Itagüí.</t>
  </si>
  <si>
    <t>Servicio de divulgación y publicaciones del centro Cultural Caribe en articulación con la economía creativa en la ciudad.</t>
  </si>
  <si>
    <t>Núcleo de innovación implementado</t>
  </si>
  <si>
    <t>COMPROMISO_4_POR_EL_TEJIDO_SOCIAL_PARA_EL_SER_LA_FAMILIA_Y_LA_COMUNIDAD</t>
  </si>
  <si>
    <t>Promoción y acceso efectivo a procesos culturales y artísticos.</t>
  </si>
  <si>
    <t>Servicio de apoyo para la organización y la participación del sector artístico, cultural y la ciudadanía.</t>
  </si>
  <si>
    <t>Grupos culturales y artisticos fortalecidos.</t>
  </si>
  <si>
    <t>Apoyo a la  creación de grupos culturales.</t>
  </si>
  <si>
    <t>Grupos artisticos y/o culturales creados.</t>
  </si>
  <si>
    <t>Contratación continua y descentralizada.</t>
  </si>
  <si>
    <t xml:space="preserve"> Meses dedicados a la formación artística y cultural.</t>
  </si>
  <si>
    <t>Programas de formación artística y cultural realizados en el Corregimiento.</t>
  </si>
  <si>
    <t>Programas de formación artística y cultural realizados en el corregimiento.</t>
  </si>
  <si>
    <t>Dotación para el desarrollo de las expresiones artísticas.</t>
  </si>
  <si>
    <t>Instrumentos, insumos y equipos disponibles.</t>
  </si>
  <si>
    <t>Infraestructura cultural adecuada para el desarrollo de sus actividades artísticas y culturales.</t>
  </si>
  <si>
    <t xml:space="preserve">Centros culturales adecuados y dotados </t>
  </si>
  <si>
    <t xml:space="preserve">Fortalecimiento de la cultura para la construcción de ciudadanía </t>
  </si>
  <si>
    <t>Colectivos que se benefician con actividades ludico pedagogicas en I.E , comunas y el corregimiento. (unidades socioculturales)</t>
  </si>
  <si>
    <t>Acciones ludico pedagogicas realizadas.</t>
  </si>
  <si>
    <t>Habitantes de Itagui que participan de actividades en torno a la identidad y sentido de pertenencia por la ciudad, protección del medio ambiente y educación vial.</t>
  </si>
  <si>
    <t xml:space="preserve">Campañas de cultura ciudadana </t>
  </si>
  <si>
    <t>Agenda cultural y circulación artistica.</t>
  </si>
  <si>
    <t>Actores culturales y artísticos con inventario actualizado.</t>
  </si>
  <si>
    <t>Documento inventario realizado.</t>
  </si>
  <si>
    <t>Creadores y artistas beneficiados con estimulos a través de festivales y/o concursos.</t>
  </si>
  <si>
    <t xml:space="preserve">Estímulos artísticos otorgados. </t>
  </si>
  <si>
    <t>festivales y concursos por oferta publica</t>
  </si>
  <si>
    <t>Festivales de arte intercolegiados que otorgarán el premio Isolda Echavarría Zur Nieden realizados.</t>
  </si>
  <si>
    <t>Versiones del Festival Municipal de la canción realizado.</t>
  </si>
  <si>
    <t>festivales y concursos por oferta publica.
(versión 2021 dirigida a mujeres)</t>
  </si>
  <si>
    <t xml:space="preserve">Versiones del premio Municipal de literatura. </t>
  </si>
  <si>
    <t>Versiones del salón municipal de artes plásticas que otorgará el premio Eladio Vélez Vélez.</t>
  </si>
  <si>
    <t>Versiones del festival de danza.</t>
  </si>
  <si>
    <t>Versiones del concurso Municipal de fotografía que otorgará el premio Guillermo Isaza Isaza.</t>
  </si>
  <si>
    <t>Festival de teatro realizado</t>
  </si>
  <si>
    <t>Oferta artística y cultural diversa e incluyente.</t>
  </si>
  <si>
    <t>Eventos de agenda cultural descentralizada realizados.</t>
  </si>
  <si>
    <t>Eventos con artistas urbanos realizados</t>
  </si>
  <si>
    <t>Eventos de navidad realizados.</t>
  </si>
  <si>
    <t xml:space="preserve">Oferta artística y cultural diversa e incluyente </t>
  </si>
  <si>
    <t>Eventos de "Itagui de pelicula" realizados.</t>
  </si>
  <si>
    <t>Video conciertos al parque realizados.</t>
  </si>
  <si>
    <t>Actividades culturales para el adulto mayor realizadas.</t>
  </si>
  <si>
    <t>Acompañamiento técnico a la planeación y desarrollo de la semana de la industria, el comercio y la cultura.</t>
  </si>
  <si>
    <t>Apoyo financiero a iniciativas culturales independientes: día mundial de la pereza y otros.</t>
  </si>
  <si>
    <t>Gestión, protección y salvaguardia del patrimonio cultural del territorio.</t>
  </si>
  <si>
    <t>Petroglifos del barrio el Rosario adecuados  como reserva arqueológica</t>
  </si>
  <si>
    <t>Parque de los Petroglifos entregado.</t>
  </si>
  <si>
    <t>Patrimonio Material e Inmaterial del Municipio visibilizado.</t>
  </si>
  <si>
    <t xml:space="preserve"> Activaciones  de recuperación de la memoria "La historia de mi barrio".</t>
  </si>
  <si>
    <t>Exposiciones museográficas itinerantes realizadas.</t>
  </si>
  <si>
    <t>Sistema Municipal de Cultura</t>
  </si>
  <si>
    <t>Servicio de asistencia técnica en el fortalecimiento del consejo de cultura Municipal.</t>
  </si>
  <si>
    <t>Asistencias técnicas a los consejeros de cultura realizadas.</t>
  </si>
  <si>
    <t xml:space="preserve"> Jornadas de motivación para la participación en el CMC realizadas.</t>
  </si>
  <si>
    <t>Adopción del plan docenal de cultura</t>
  </si>
  <si>
    <t>Plan docenal de cultura aprobado.</t>
  </si>
  <si>
    <t>Servicio de asistencia técnica en el manejo y gestión de la biblioteca Municipal Diego Echavarria Misas.</t>
  </si>
  <si>
    <t>convenio realizado</t>
  </si>
  <si>
    <t>Centro cultural Caribe funcionando. .</t>
  </si>
  <si>
    <t>Centro Cultural Caribe en funcionamiento.</t>
  </si>
  <si>
    <t>Implementación red de bandas de música.</t>
  </si>
  <si>
    <t>Bandas de música creadas en el sector norte y sur del Municipio.</t>
  </si>
  <si>
    <t>Espacio publico intervenido culturalmente.</t>
  </si>
  <si>
    <t>Primera etapa de "Grafisur" implementada.</t>
  </si>
  <si>
    <t>Eventos artísticos y culturales periódicos en el marco de la economía creativa.</t>
  </si>
  <si>
    <t>Ferias de emprendimiento de economía creativa realizadas</t>
  </si>
  <si>
    <t>Foros de economía creativa  realizados.</t>
  </si>
  <si>
    <t>Eventos de diseño y moda en torno al ecosistema de innovación.</t>
  </si>
  <si>
    <t>Eventos articulados con el centro de la moda.</t>
  </si>
  <si>
    <t>Fondo concursable para la financiación de proyectos de economía creativa.</t>
  </si>
  <si>
    <t>Fondo concursable implementado.</t>
  </si>
  <si>
    <t>Gestión para el emprendimiento y asentamiento de la producción audiovisual, multimedia y cinematográfica para el mercado.</t>
  </si>
  <si>
    <t xml:space="preserve">Alianza realizada </t>
  </si>
  <si>
    <t>Emprendimientos acompañados y capacitados en Economía Creativa y cultural.</t>
  </si>
  <si>
    <t>Emprendimientos acompañados.</t>
  </si>
  <si>
    <t>Personas Sensibilizadas y capacitadas para  emprendimientos de Economía Creativa</t>
  </si>
  <si>
    <t xml:space="preserve">Personas capacitadas. </t>
  </si>
  <si>
    <t>personas del sector (artístico y cultural) certificadas.</t>
  </si>
  <si>
    <t>Caracterización de empresas de Economía Creativa de la ciudad.</t>
  </si>
  <si>
    <t>Inventario de empresas de economía creativa realizado.</t>
  </si>
  <si>
    <t>Diseño e implementación de la ruta de economía creativa.</t>
  </si>
  <si>
    <t>Ruedas de Negocios para Emprendedores de las empresas de  economía  creativa realizadas.</t>
  </si>
  <si>
    <t>Documento publicado</t>
  </si>
  <si>
    <t>Alianzas con las diferentes instituciones locales, regionales, nacionales o internacionales para la articulación de las industrias creativas y culturales.</t>
  </si>
  <si>
    <t>Alianzas  durante el cuatrienio.</t>
  </si>
  <si>
    <t>TURISMO PARA EL DESARROLLO DE LA CIUDAD</t>
  </si>
  <si>
    <t>PLAN CIUDAD DE TURISMO DISEÑADO FORMULADO Y EN OPERACIÓN</t>
  </si>
  <si>
    <t>PLAN CIUDAD TURISMO DISEÑADO Y FORMULADO</t>
  </si>
  <si>
    <t>PROMOCION DE ESTILOS DE VIDA SALUDABLES, LA RECREACIÓN Y EL SANO APROVECHAMIENTO DEL TIEMPO LIBRE CON INCLUSION PARA TODOS LOS GRUPOS POBLACIONALES.</t>
  </si>
  <si>
    <t>Por tu bienestar muevete en el agua.</t>
  </si>
  <si>
    <t>Personas atendidas con Servicios de hidrogimnasia.</t>
  </si>
  <si>
    <t>Creciendo juntos, actividad física para gestantes y lactantes.</t>
  </si>
  <si>
    <t>Mujeres atendidas con Servicios de actividad física.</t>
  </si>
  <si>
    <t>Lactantes atendidos con Servicios de estimulación adecuada.</t>
  </si>
  <si>
    <t>Oportunidades sin limites, actividad física para población en condición de discapacidad</t>
  </si>
  <si>
    <t>Personas atendidas con Servicios de actividad física.</t>
  </si>
  <si>
    <t>Movernos por la vida, AEROBICOS Y RUMBA</t>
  </si>
  <si>
    <t>Vías activas y saludables para todos: ciclovía.</t>
  </si>
  <si>
    <t>Personas atendidas en las VAS.</t>
  </si>
  <si>
    <t>Activate pues, actividad física para el adulto mayor.</t>
  </si>
  <si>
    <t>Un momento por tu bienestar, pausas activas para servidores públicos.</t>
  </si>
  <si>
    <t>Servidores atendidos.</t>
  </si>
  <si>
    <t>Ludoteca, "un espacio para aprender jugando"</t>
  </si>
  <si>
    <t>Deporte, recreaciòn y Convivencia Ciudadana , Barrismo Social</t>
  </si>
  <si>
    <t>Personas impactadas.</t>
  </si>
  <si>
    <t>EVENTOS DE ESTILOS DE VIDA SALUDABLE Y RECREACIÓN.</t>
  </si>
  <si>
    <t>Crece jugando, Festivales de rondas infantiles para la primera infancia</t>
  </si>
  <si>
    <t>Festivales realizados.</t>
  </si>
  <si>
    <t>Caminantes ecológicas de corazón.</t>
  </si>
  <si>
    <t>Caminatas realizadas.</t>
  </si>
  <si>
    <t>Recréate en tu barrio, con las tomas barriales recreativas.</t>
  </si>
  <si>
    <t>Tomas barriales realizadas.</t>
  </si>
  <si>
    <t>Vacaciones RecreActivas en tu barrio.</t>
  </si>
  <si>
    <t>Vacaciones recreactivas realizadas.</t>
  </si>
  <si>
    <t>Feria del Juego,  la Cultura y el Juguete.</t>
  </si>
  <si>
    <t>Ferias realizadas.</t>
  </si>
  <si>
    <t>Fortalecimiento al Comité Municipal de Recreación Ley -COMURE, 181/1995.</t>
  </si>
  <si>
    <t>Comité fortalecido.</t>
  </si>
  <si>
    <t>EVENTOS PARA EL FOMENTO Y LA PARTICIPACIÓN DEL DEPORTE FORMATIVO, COMPETITIVO Y SOCIAL COMUNITARIO.</t>
  </si>
  <si>
    <t>Eventos deportivos comunitarios.</t>
  </si>
  <si>
    <t xml:space="preserve"> Juegos veredales y comunales realizados.                            </t>
  </si>
  <si>
    <t>Tomas deportivas barriales - veredales realizadas.</t>
  </si>
  <si>
    <t>Gestionar Sede de la final de los Juegos Deportivos Departamentales.</t>
  </si>
  <si>
    <t>Sede gestionada.</t>
  </si>
  <si>
    <t>Participar en Juegos Deportivos Supérate y escolares.</t>
  </si>
  <si>
    <t>Participación Juegos Deportivos Supérate realizados.</t>
  </si>
  <si>
    <t>Participar en Juegos Deportivos Departamentales.</t>
  </si>
  <si>
    <t>Participación Juegos Departamentales realizadas.</t>
  </si>
  <si>
    <t xml:space="preserve">Participar en el festival de festivales. </t>
  </si>
  <si>
    <t>Participación festival de festivales realizadas.</t>
  </si>
  <si>
    <t>Promoción y apoyo al equipo de futbol sala de liga nacional.</t>
  </si>
  <si>
    <t>Equipo de fútbol sala apoyado.</t>
  </si>
  <si>
    <t>Organización de eventos deportivos locales desde COLEDI</t>
  </si>
  <si>
    <t>Eventos deportivos locales organizados desde COLEDI</t>
  </si>
  <si>
    <t>Registro, control y acompañamiento a clubes deportivos y recreativos</t>
  </si>
  <si>
    <t>Encuentros municipales de clubes deportivos realizados</t>
  </si>
  <si>
    <t>Inspecciones y seguimientos a clubes deportivos y recreativos realizados</t>
  </si>
  <si>
    <t>Formulación del aplicativo SICDE (Sistema de información de clubes deportivos)</t>
  </si>
  <si>
    <t>Servicios de asesorias y acompañamientos realizados a los diferentes representantes legales y socios en general, para obtener, renovar y actualizar el reconocimiento deportivo</t>
  </si>
  <si>
    <t>FOMENTO Y LA PARTICIPACIÓN DEL DEPORTE FORMATIVO, COMPETITIVO Y SOCIAL COMUNITARIO.</t>
  </si>
  <si>
    <t>Desarrollar los Juegos comunales - veredales.</t>
  </si>
  <si>
    <t>Personas benficiadas con los juegos comunales - veredales</t>
  </si>
  <si>
    <t>Preparación deportiva de atletas para Juegos Departamentales y Para departamentales</t>
  </si>
  <si>
    <t xml:space="preserve">Atletas preparados para la competencia en Juegos Departamentales y Para departamentales                                               </t>
  </si>
  <si>
    <t>Deporte formativo para niños y niñas participantes en los Centros de Iniciación y Formación Deportiva CIFDI</t>
  </si>
  <si>
    <t>Niños y niñas beneficiados  con los CIFDI.</t>
  </si>
  <si>
    <t xml:space="preserve"> Formación deportiva en Escuelas Sociales y Deportivas ESD.</t>
  </si>
  <si>
    <t>Niños y niñas beneficiados con las ESD.</t>
  </si>
  <si>
    <t xml:space="preserve">Promoción del Colegio de Juzgamiento deportivo local </t>
  </si>
  <si>
    <t>Colegio de juzgamiento deportivo promovido</t>
  </si>
  <si>
    <t>Escuela de padres del deporte de Itagüí.</t>
  </si>
  <si>
    <t>Escuela de Padres del Deporte creada.</t>
  </si>
  <si>
    <t>Padres beneficiados con la escuela de Padres del Deporte en funcionamiento</t>
  </si>
  <si>
    <t>GESTION DE ESPACIOS DEPORTIVOS, RECREATIVOS Y CULTURALES SEGUROS Y AMABLES PARA LOS CIUDADANOS.</t>
  </si>
  <si>
    <t>Gestión para la construcción de equipamientos.</t>
  </si>
  <si>
    <t>Gestión equipamiento comunales.</t>
  </si>
  <si>
    <t>Gestión equipamientos para la practica de tiro con arco.</t>
  </si>
  <si>
    <t>Gestión equipamientos para Deportes extremos.</t>
  </si>
  <si>
    <t>Gestión equipamientos para Deportes de playa.</t>
  </si>
  <si>
    <t>Gestión equipamientos para Skate.</t>
  </si>
  <si>
    <t>Documento -PLAN MAESTRO-diagnóstico de equipamientos deportivos.</t>
  </si>
  <si>
    <t>Documento elaborado</t>
  </si>
  <si>
    <t>Gestión mantenimiento de equipamientos.</t>
  </si>
  <si>
    <t>Porcentaje de equipamientos deportivos reportados para mantenimiento.</t>
  </si>
  <si>
    <t>Gestión dotación de equipamientos.</t>
  </si>
  <si>
    <t>Porcentaje de equipamientos deportivos dotados.</t>
  </si>
  <si>
    <t>FORTALECIMIENTO INSTITUCIONAL, UNA OPORTUNIDAD DESDE LA GESTION PARA EL DESARROLLO DEL SECTOR CULTURAL, RECREATIVO Y DEPORTIVO.</t>
  </si>
  <si>
    <t>Políticas Públicas del sector Recreación y Deportes.</t>
  </si>
  <si>
    <t>Observatorio municipal deporte, recreacion y actividad fisica.</t>
  </si>
  <si>
    <t>Implementacion del sistema Deportivo y recreativo municipal .</t>
  </si>
  <si>
    <t>Plan docenal  deporte, recreacion y actividad fisica.</t>
  </si>
  <si>
    <t>Implemetar el sistema integral de la gestión.</t>
  </si>
  <si>
    <t>Sistema de gestión implementado</t>
  </si>
  <si>
    <t>Sistema integral de la gestión.</t>
  </si>
  <si>
    <t>Banco de proyectos implementado.</t>
  </si>
  <si>
    <t>Proyectos para la gestión formulados.</t>
  </si>
  <si>
    <t>Sistema para la gestión implementados.</t>
  </si>
  <si>
    <t>Gestión del conocimiento.</t>
  </si>
  <si>
    <t>Sistema Municipal de capacitación e investigación para el deporte y la recreación.S.M.C.I.</t>
  </si>
  <si>
    <t>Investigaciones realizadas:</t>
  </si>
  <si>
    <t>Lineamientos técnicos generados.</t>
  </si>
  <si>
    <t>Empleados capacitados.</t>
  </si>
  <si>
    <t>Actores del sector capacitados.</t>
  </si>
  <si>
    <t>Plan de comunicaciones generado.</t>
  </si>
  <si>
    <t>Campañas educativas implementadas.</t>
  </si>
  <si>
    <t>Promoción de la Comunicación</t>
  </si>
  <si>
    <t>Convenio DEPORTIVO CLUB LEONES F.C. implementado.</t>
  </si>
  <si>
    <t>Convenio por Administración delegada COMFENALCO implementado.</t>
  </si>
  <si>
    <t>CONVENIOS INTERINSTITUCIONALES.</t>
  </si>
  <si>
    <t>Gestión administrativa</t>
  </si>
  <si>
    <t>CONVENIOS INTERADMINSITRATIVOS.</t>
  </si>
  <si>
    <t>Porcentaje de servicios de atenciòn realizadas.</t>
  </si>
  <si>
    <t>Atención al ciudadano-</t>
  </si>
  <si>
    <t>Porcentaje de PQRS atendidas</t>
  </si>
  <si>
    <t>Registro e Identificacion de participacion Mujer, movimiento y deporte</t>
  </si>
  <si>
    <t>Mujeres identificadas y beneficiadas con servicios de actividad física y recreación.</t>
  </si>
  <si>
    <t>CALIDAD EDUCATIVA DE CARA A LA INNOVACIÓN Y LA COMPETITIVIDAD</t>
  </si>
  <si>
    <t>Instituciones educativas fortalecidas en competencias comunicativas en un segundo idioma</t>
  </si>
  <si>
    <t xml:space="preserve"> Instituciones Educativas Oficiales con estrategias de fortalecimiento de Bilingüismo (Español - Inglés) implementadas.</t>
  </si>
  <si>
    <t>Sedes dotadas con materiales pedagógicos</t>
  </si>
  <si>
    <t xml:space="preserve"> Instituciones Educativas Oficiales con dotación de material didáctico para el fortalecimiento de las  áreas básicas en todos los ciclos de formación.</t>
  </si>
  <si>
    <t>Establecimientos Educativos oficiales con acompañamiento en el marco de las estrategias de calidad educativa</t>
  </si>
  <si>
    <t xml:space="preserve"> Instituciones Educativas Oficiales con estrategias para el mejoramiento de los aprendizajes, soportados en el  análisis y uso de los resultados de las diferentes pruebas censales de estado.
</t>
  </si>
  <si>
    <t>Proyectos financiados para la investigación y generación de nuevo conocimiento</t>
  </si>
  <si>
    <t xml:space="preserve"> Instituciones Educativas Oficiales con estrategias de investigación escolar en el aula como  eje transversal en el proceso de formación de los estudiantes.</t>
  </si>
  <si>
    <t>Iniciativas para la promoción de la convivencia implementadas</t>
  </si>
  <si>
    <t>Instituciones Educativas Oficiales con estrategias de convivencia escolar para el fomento de las competencias ciudadanas, los métodos alternativos de resolución de conflictos y las  competencias socioemocionales.</t>
  </si>
  <si>
    <t xml:space="preserve">Establecimientos educativos apoyados para la  implementación de modelos de innovación educativa </t>
  </si>
  <si>
    <t xml:space="preserve">Instituciones educativas oficiales con innovaciones pedagógicas  incorporadas en el proyecto educativo institucional. </t>
  </si>
  <si>
    <t>Sedes educativas oficiales con acceso a terminales de cómputo y contenidos digitales</t>
  </si>
  <si>
    <t>Computadores y/o tecnología entregados a las instituciones educativas oficiales.</t>
  </si>
  <si>
    <t xml:space="preserve"> Instituciones Educativas oficiales con plan digital implementado.</t>
  </si>
  <si>
    <t>COBERTURA EDUCATIVA TODOS A ESTUDIAR</t>
  </si>
  <si>
    <t xml:space="preserve">Personas atendidas </t>
  </si>
  <si>
    <t>Población  atendida que demande el servicio educativo en el Municpio de Itagüí</t>
  </si>
  <si>
    <t>Sedes dotadas con mobiliario</t>
  </si>
  <si>
    <t xml:space="preserve">Sedes educativas nuevas,  dotadas con  mobiliario escolar
</t>
  </si>
  <si>
    <t xml:space="preserve"> Instituciones Educativas Oficiales con reposición de mobiliario escolar</t>
  </si>
  <si>
    <t>Beneficiarios de estrategias de fomento a la educación inclusiva</t>
  </si>
  <si>
    <t>Estudiantes de las  IE con Discapacidad, transtornos del aprendizaje, capacidades y/o talentos excepcionales  atendidos, según demanda.</t>
  </si>
  <si>
    <t>Personas beneficiarias de estrategias de permanencia</t>
  </si>
  <si>
    <t xml:space="preserve">  Instituciones Educativas Oficiales con trayectorias educativas implementadas</t>
  </si>
  <si>
    <t>Estudiantes beneficiarios de dotaciones escolares</t>
  </si>
  <si>
    <t>Estudiantes del grado 11 de las IE Oficiales, con chaquetas Prom, anualmente.</t>
  </si>
  <si>
    <t>Beneficiarios de la alimentación escolar</t>
  </si>
  <si>
    <t>Estudiantes de las instituciones educativas oficiales beneficiados con el Programa de alimentación escolar “PAE”, según lineamientos técnicos  del MEN</t>
  </si>
  <si>
    <t>Beneficiarios atendidos con modelos educativos flexibles</t>
  </si>
  <si>
    <t xml:space="preserve">Estudiantes  de las instituciones educativas oficiales en extraedad que demanden el servicio educativo atendidos  con modelos  flexibles 
</t>
  </si>
  <si>
    <t>Entidades Territoriales certificadas con asistencia técnica para el fortalecimiento de la estrategia educativa del sistema de responsabilidad penal para adolescentes</t>
  </si>
  <si>
    <t>Estudiantes del Sistema de Responsabilidad Penal de Adolescentes (RSPA) atendidos</t>
  </si>
  <si>
    <t>AVANZAR HACIA UNA EDUCACIÓN INICIAL EN EL MARCO DE LA INTEGRALIDAD</t>
  </si>
  <si>
    <t>Ambientes de aprendizaje en funcionamiento</t>
  </si>
  <si>
    <t>Aulas de transición de las IE Oficiales con ambientes pedagógicos adecuados.</t>
  </si>
  <si>
    <t>Familias de los niños de transición de las IE Oficiales sensibilizados, en prácticas de cuidado y crianza.</t>
  </si>
  <si>
    <t xml:space="preserve">Personas beneficiadas con estrategias de fomento para el acceso a la educación inicial, preescolar, básica y media. </t>
  </si>
  <si>
    <t xml:space="preserve"> Niños de primera infancia matriculados en grado de transición.</t>
  </si>
  <si>
    <t>Docentes capacitados</t>
  </si>
  <si>
    <t>Docentes de   transición de las Instituciones Educativas Oficiales capacitados en educación inicial.</t>
  </si>
  <si>
    <t>Documentos de lineamientos de política en educación prescolar, básica y media emitidos</t>
  </si>
  <si>
    <t xml:space="preserve"> Documento contextualizado de lineamientos para educación inicial.</t>
  </si>
  <si>
    <t>FORTALECIMIENTO PARA EL ACCESO A LA EDUCACIÓN SUPERIOR: MEDIA TÉCNICA, PREGRADO Y POSGRADO</t>
  </si>
  <si>
    <t>Becas otorgadas</t>
  </si>
  <si>
    <t xml:space="preserve"> Becas entregadas a los estudiantes de las Instituciones Educativas Oficiales de acuerdo a los lineamientos del Decreto.</t>
  </si>
  <si>
    <t>Instituciones de educación superior con programas de regionalización, articulados con las apuestas productivas de las regiones</t>
  </si>
  <si>
    <t xml:space="preserve"> Construcción de la Universidad Pública en Itagüí (Tecnológico de Antioquia) gestionada</t>
  </si>
  <si>
    <t>Lineamientos curriculares para las especializadas de media técnicas desarrollados</t>
  </si>
  <si>
    <t>Creación y puesta en  funconamiento de la Tecno-Academia para los estudiantes de las IE Oficiales de Itagüí.</t>
  </si>
  <si>
    <t xml:space="preserve"> Instituciones educativas oficiales con media técnica implementada.
</t>
  </si>
  <si>
    <t>LA ESCUELA, UNA OPORTUNIDAD PARA ALCANZAR CALIDAD DE VIDA</t>
  </si>
  <si>
    <t>Estrategia de fortalecimiento del diálogo social y la concertación laboral implementado</t>
  </si>
  <si>
    <t>Instituciones educativas oficiales con diagnóstico de clima laboral.</t>
  </si>
  <si>
    <t>Áreas de apoyo fortalecidas</t>
  </si>
  <si>
    <t>Instituciones Educativas oficiales  Intervenidas para mejorar los procesos administrativos y la calidad de vida en la escuela</t>
  </si>
  <si>
    <t>Docentes del nivel inicial, preescolar, básica o media contratados</t>
  </si>
  <si>
    <t xml:space="preserve"> Nóminas pagadas oportunamente </t>
  </si>
  <si>
    <t xml:space="preserve">COMPROMISO_6_POR_UN_BUEN_GOBIERNO_PARA_UNA_CIUDAD_PARTICIPATIVA_Y_DE_OPORTUNIDADES </t>
  </si>
  <si>
    <t>Promoción y acceso efectivo a procesos de participación ciudadana con oportunidades para los jóvenes de Itagüí.</t>
  </si>
  <si>
    <t xml:space="preserve">Sistema de Información </t>
  </si>
  <si>
    <t>Sistema de Información digital actualizado.</t>
  </si>
  <si>
    <t>Servicio de fomento para la Promoción, apropiación y acceso efectivo de espacios y escenarios para la participación activa de las
Juventudes.                      Servicio de difusión en temas de juventud.</t>
  </si>
  <si>
    <t xml:space="preserve">Eventos realizados en espacios públicos.
</t>
  </si>
  <si>
    <t>Servicio de difusión
Implementado.</t>
  </si>
  <si>
    <t>Jóvenes vinculados por gestión institucional a programas para el bienestar y la garantía de derechos.</t>
  </si>
  <si>
    <t>Jóvenes atendidos al 100% por demanda.</t>
  </si>
  <si>
    <t xml:space="preserve">Programas realizados. </t>
  </si>
  <si>
    <t xml:space="preserve">Servicio de apoyo para la organización y la participación de grupos juveniles. </t>
  </si>
  <si>
    <t>Asistencia técnica, fortalecimiento, posicionamiento y agenda de juventud implementada.</t>
  </si>
  <si>
    <t>Servicio de difusón y fomento para la promoción, apropiación y acceso efectivo de espacios y escenarios para la participación activa de las
Juventudes.</t>
  </si>
  <si>
    <t>Plan estratégico documentado de adopción de nuevos lenguajes y narrativas cercanas a la ciudadanía juvenil realizado.</t>
  </si>
  <si>
    <t>Participación ciudadana y política y respeto por los derechos humanos y diversidad de la población afrodescendiente</t>
  </si>
  <si>
    <t>Plan para el fortalecimiento de relaciones, organizaciones y liderazgos de organizaciones afrodescendientes</t>
  </si>
  <si>
    <t xml:space="preserve">Caracterización realizada a la población afrodescendiente </t>
  </si>
  <si>
    <t>Política Pública afrodescendiente formulada, aprobada e implementada</t>
  </si>
  <si>
    <t xml:space="preserve">Organizaciones sociales acompañadas con asistencia al 100% por demanda </t>
  </si>
  <si>
    <t xml:space="preserve">Espacios intersectoriales creados para la garantía de derechos </t>
  </si>
  <si>
    <t>Sistema de información actualizado a través de Repositorio documentación bibliográfica</t>
  </si>
  <si>
    <t>Documentos de archivo o colecciones documentales de Memoria Cultural Afro acopiados, procesados técnicamente y puestos al servicio de la sociedad.</t>
  </si>
  <si>
    <t xml:space="preserve">Cátedra etno-educativa implementada </t>
  </si>
  <si>
    <t xml:space="preserve">Instancia de participación articulada </t>
  </si>
  <si>
    <t>Instancia poblacional  asistidas y apoyadas a través de un plan de trabajo (Comité Afrodescendiente)</t>
  </si>
  <si>
    <t>Participación ciudadana y política y respeto por los derechos humanos y diversidad sexual</t>
  </si>
  <si>
    <t>Política Pública Implementada</t>
  </si>
  <si>
    <t xml:space="preserve">Plan de acción de la política pública implementado </t>
  </si>
  <si>
    <t>Organizaciones sociales acompañadas por demanda al 100%</t>
  </si>
  <si>
    <t>Servicio de información implementado (1 número)</t>
  </si>
  <si>
    <t>Observatorio de población sexualmente diversa conformado</t>
  </si>
  <si>
    <t>Instancia de participación articulada en el marco de garantías de derechos con enfoque diferencial</t>
  </si>
  <si>
    <t>Instancia poblacional asistida y apoyada a través de un plan de trabajo (Mesa Diversidad Sexual)</t>
  </si>
  <si>
    <t>Participación ciudadana y política y respeto por los derechos humanos y diversidad.</t>
  </si>
  <si>
    <t>Sistema Municipal de Participación conformado</t>
  </si>
  <si>
    <t xml:space="preserve">Un sistema municipal de participaciòn confomado por Instancias territoriales, sectoriales  y poblacionales </t>
  </si>
  <si>
    <t xml:space="preserve">Política Pública de Participación  implementada </t>
  </si>
  <si>
    <t xml:space="preserve">Plan de Acción funcionando </t>
  </si>
  <si>
    <t>Fondo para iniciativas comunitarias con portafolio de Servicios (Presupuesto Participativo) constituido</t>
  </si>
  <si>
    <t xml:space="preserve">Fondo para el presupuesto participativo funcionando </t>
  </si>
  <si>
    <t>Un servicio de educación formal e informal</t>
  </si>
  <si>
    <t xml:space="preserve">Programa de formación política y liderazgo creado </t>
  </si>
  <si>
    <t>Estrategia de apropiación de la cultura de participación implementado</t>
  </si>
  <si>
    <t>Un plan estratégico formulado e implementado</t>
  </si>
  <si>
    <t xml:space="preserve">Estrategia de descentralización para la promoción de la participación ciudadana implementada </t>
  </si>
  <si>
    <t xml:space="preserve">Un plan estratégico formulado </t>
  </si>
  <si>
    <t xml:space="preserve"> Encuentros descentralizados</t>
  </si>
  <si>
    <t xml:space="preserve">eventos rendición de cuentas </t>
  </si>
  <si>
    <t>Participación ciudadana y política y respeto por los derechos humanos y diversidad étnica</t>
  </si>
  <si>
    <t xml:space="preserve">Oferta Institucional a través de ofertas colectivas de las identidades étnicas implementado  </t>
  </si>
  <si>
    <t xml:space="preserve">Colectivos y/o organizaciones atendidas que demanden la oferta institucional </t>
  </si>
  <si>
    <t>Fortalecimiento de las Juntas Administradoras Locales</t>
  </si>
  <si>
    <t xml:space="preserve">Medidas de acompañamiento para las Juntas Administradoras Locales implementadas </t>
  </si>
  <si>
    <t>Plan de medidas de acompañamiento diseñado e implementado</t>
  </si>
  <si>
    <t>Fortalecimiento de las Organizaciones Comunales</t>
  </si>
  <si>
    <t>Servicio de asistencia técnica diseñado e implementado</t>
  </si>
  <si>
    <t>Plan de asesoría técnica diseñado e implementado</t>
  </si>
  <si>
    <t>Acciones para el reconocimiento a la labor de las organizaciones comunales</t>
  </si>
  <si>
    <t>Organizaciones Comunales acompañadas</t>
  </si>
  <si>
    <t>Organizaciones Comunales inspeccionadas, vigiladas y controladas</t>
  </si>
  <si>
    <t xml:space="preserve">procesos de Inspección, Vigilancia y Control tramitados </t>
  </si>
  <si>
    <t>Sistema de información para la gestión administrativa de inspección, vigilancia y control con aplicativo implementado</t>
  </si>
  <si>
    <t>Plan de comunicación comunitario diseñado e implementado</t>
  </si>
  <si>
    <t>Participación ciudadana y política y respeto por los derechos humanos y libertad de creencias</t>
  </si>
  <si>
    <t>Política pública implementada</t>
  </si>
  <si>
    <t xml:space="preserve">Servicio de información implementado   </t>
  </si>
  <si>
    <t xml:space="preserve">Asistencia a las  organizaciones basadas en la fe que demanden atención </t>
  </si>
  <si>
    <t>Instancia sectorial de coordinación institucional asistidas y apoyadas (mesa sector interreligioso)</t>
  </si>
  <si>
    <t>servicio de promoción a laparticipación cuidadana</t>
  </si>
  <si>
    <t>iniciativas para la promoción ed la participación implementada</t>
  </si>
  <si>
    <t>La oportunidad de ambientes saludables</t>
  </si>
  <si>
    <t>Servicio de promoción, prevención, vigilancia y control de vectores y zoonosis</t>
  </si>
  <si>
    <t>Municipios categorías 1,2 y 3 que formulen y ejecuten real y efectivamente acciones de promoción, prevención, vigilancia  y control de vectores y zoonosis realizados</t>
  </si>
  <si>
    <t>Servicio de gestión del riesgo para abordar situaciones de salud relacionadas con condiciones ambientales</t>
  </si>
  <si>
    <t>Campañas de gestión del riesgo para abordar situaciones de salud relacionadas con condiciones ambientales implementadas</t>
  </si>
  <si>
    <t>Por una oportunidad de vivir más y mejor</t>
  </si>
  <si>
    <t>Servicios de promoción de la salud  y prevención de riesgos asociados a condiciones no transmisibles</t>
  </si>
  <si>
    <t>Campañas de prevención de enfermedades cardiovasculares</t>
  </si>
  <si>
    <t>Campañas de prevención del cancer realizadas</t>
  </si>
  <si>
    <t>Mente sana, cuerpo sano</t>
  </si>
  <si>
    <t>Servicio de gestión del riesgo en temas de consumo de sustancias psicoactivas</t>
  </si>
  <si>
    <t>Campañas de gestión del riesgo en temas de consumo de sustancias psicoactivas implementadas</t>
  </si>
  <si>
    <t xml:space="preserve">Personas atendidas con campañas de gestión del riesgo en temas de consumo de sustancias psicoactivas </t>
  </si>
  <si>
    <t>Estrategia de gestión del riesgo en salud Atención Primaria en Salud (APS)</t>
  </si>
  <si>
    <t>Implementación de la Estrategia de gestión del riesgo en salud Atención Primaria en Salud (APS)</t>
  </si>
  <si>
    <t xml:space="preserve">Servicio de gestión del riesgo en temas de trastornos mentales </t>
  </si>
  <si>
    <t>Campañas de gestión del riesgo en temas de trastornos mentales implementadas</t>
  </si>
  <si>
    <t>Alimentación con oportunidades sanas y seguras</t>
  </si>
  <si>
    <t>Servicio de gestión del riesgo para temas de consumo, aprovechamiento biológico, calidad e inocuidad de los alimentos</t>
  </si>
  <si>
    <t>Campañas de gestión del riesgo para temas de consumo, aprovechamiento biológico, calidad e inocuidad de los alimentos implementadas</t>
  </si>
  <si>
    <t>Sexualidad sana para una vida con oportunidades</t>
  </si>
  <si>
    <t xml:space="preserve">Servicio de gestión del riesgo en temas de salud sexual y reproductiva </t>
  </si>
  <si>
    <t>Campañas de gestión del riesgo en temas de salud sexual y reproductiva implementadas</t>
  </si>
  <si>
    <t>Mejores oportunidades sin transmisión de enfermedades</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</si>
  <si>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</si>
  <si>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</si>
  <si>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</si>
  <si>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</si>
  <si>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Estrategia "Por una niñez con oportunidades"</t>
  </si>
  <si>
    <t>Diseñar e implementar la estrategia "Por una niñez con oportunidades" en el municipio</t>
  </si>
  <si>
    <t>Salud en emergencias y desastres, una mayor oportunidad para la vida</t>
  </si>
  <si>
    <t>Oportunidades para entornos laborales saludables</t>
  </si>
  <si>
    <t>Servicio de gestión del riesgo para abordar situaciones prevalentes de origen laboral</t>
  </si>
  <si>
    <t>Campañas de gestión del riesgo para abordar situaciones prevalentes de origen laboral implementadas</t>
  </si>
  <si>
    <t>Oportunidades en salud para población vulnerable</t>
  </si>
  <si>
    <t>Servicio de gestión de oferta social para la población vulnerable</t>
  </si>
  <si>
    <t>Mecanismos de articulación implementados para la gestión de oferta social</t>
  </si>
  <si>
    <t>Gestión en salud, liderando oportunidades para la vida</t>
  </si>
  <si>
    <t>Estrategia de afiliación al Régimen Subsidiado implementada en el municipio</t>
  </si>
  <si>
    <t>Número de estrategias de afiliación al Régimen Subsidiado implementada en el municipio</t>
  </si>
  <si>
    <t>Servicios de salud de primer nivel de complejidad a la Población Pobre, contratados</t>
  </si>
  <si>
    <t>Contratos para la prestación de servicios de salud de primer nivel de complejidad a la Población Pobre</t>
  </si>
  <si>
    <t>Estrategia de seguimiento para el mejoramiento de la calidad en la prestación de servicios de salud de la red prestadora</t>
  </si>
  <si>
    <t>Número de estrategias de seguimiento para el mejoramiento de la calidad en la prestación de servicios de salud de la red prestadora</t>
  </si>
  <si>
    <t>Actividades de modernización, seguimiento y mantenimiento al Sistema de Información en Salud, desarrolladas</t>
  </si>
  <si>
    <t>Número de actividades de modernización, seguimiento y mantenimiento al Sistema de Información en Salud, desarrolladas</t>
  </si>
  <si>
    <t>Hospitales de primer nivel de atención dotados</t>
  </si>
  <si>
    <t>Proyecto Hospitales de primer nivel de atención dotados</t>
  </si>
  <si>
    <t>Servicio de asistencia técnica a Instituciones Prestadoras de Servicios de salud</t>
  </si>
  <si>
    <t>Instituciones Prestadoras de Servicios de salud asistidas técnicamente</t>
  </si>
  <si>
    <t>Itagüi para la familia</t>
  </si>
  <si>
    <t>Centros integrales de acompañamiento a la familia CIAF.</t>
  </si>
  <si>
    <t>Centros Integrales para la familia implementados</t>
  </si>
  <si>
    <t>Ferias para la familia descentralizadas realizadas</t>
  </si>
  <si>
    <t xml:space="preserve">Sistema de información Itagüi en familia - SIIF </t>
  </si>
  <si>
    <t>Formación y sensibiliación para la prevención de violencias y en disciplina positiva.</t>
  </si>
  <si>
    <t>Talleres de formación a grupos de ínteres realizados</t>
  </si>
  <si>
    <t>Convencion para la prevención de violencias y la disciplina postiva realizada.</t>
  </si>
  <si>
    <t>Personas certificadas en prevención de violencias y disciplina positiva.</t>
  </si>
  <si>
    <t xml:space="preserve">Estrategia de comunicación para la prevención violencias, el fortalecimiento de las relaciones y la promoción de los derechos y deberes. </t>
  </si>
  <si>
    <t>Campañas de comunicación realizadas</t>
  </si>
  <si>
    <t>Familias acompañadas  en la estrategia Escuela de Familia</t>
  </si>
  <si>
    <t>Estrategia Escuela de familia implementada.</t>
  </si>
  <si>
    <t>Formulación de la Politica publica de familia.</t>
  </si>
  <si>
    <t>Politica publica de atención, protección y fortalecimiento a la familia formulada.</t>
  </si>
  <si>
    <t>Acompañamieno integral a familias vulnerables para la generación de capacidades y superación de condiciones.</t>
  </si>
  <si>
    <t>Estrategia "familias resilientes"  funcionando.</t>
  </si>
  <si>
    <t>Conformación y activación de la red de voluntarios</t>
  </si>
  <si>
    <t>Red de voluntariado implementada</t>
  </si>
  <si>
    <t xml:space="preserve">Servicios de atención integral al habitante de calle.
</t>
  </si>
  <si>
    <t xml:space="preserve">Programa de habitante de calle implementado.
</t>
  </si>
  <si>
    <t xml:space="preserve">Servicio de gestión del riesgo en temas de consumo de sustancias psicoactivas.
</t>
  </si>
  <si>
    <t>Programa de rehabilitación al consumo de SPA implementado.</t>
  </si>
  <si>
    <t>Aliados por las oportunidades de los niños, niñas y adolescentes</t>
  </si>
  <si>
    <t>Servicio de atención integral a la primera infancia - Centros Integrales de Desarrollo Infantil</t>
  </si>
  <si>
    <t>Niños y niñas atendidos con servicios integrales en Centros Integrales de Desarrollo Infantil.</t>
  </si>
  <si>
    <t>Ampliación de cobertura en cupos para niños y niñas en centros de desarrollo infantil</t>
  </si>
  <si>
    <t>cupos en Centros de desarrollo infantil asignados.</t>
  </si>
  <si>
    <t>Centro infantil Santa María acondicionado y dotado.</t>
  </si>
  <si>
    <t xml:space="preserve">Centro infantil Santa maría acondicionado y dotado </t>
  </si>
  <si>
    <t>Eventos del Mes de la Niñez y la Recreación.</t>
  </si>
  <si>
    <t>Eventos en el cuatrienio</t>
  </si>
  <si>
    <t>Gestantes y lactantes atendidas en programas de cuidado y crianza humanizada.</t>
  </si>
  <si>
    <t>Gestantes y lactantes atendidas.</t>
  </si>
  <si>
    <t>Centros infantiles del sector privado articulados a la oferta de servicios Municipal.</t>
  </si>
  <si>
    <t>Centros infantiles articulados.</t>
  </si>
  <si>
    <t>Adolescentes  y sus familias, vinculados a procesos psicosociales y al buen  uso del tiempo libre. "Familia al parque"</t>
  </si>
  <si>
    <t>Eventos de  "Familia al juego" realizados</t>
  </si>
  <si>
    <t>ADULTO MAYOR CON OPORTUNIDADES</t>
  </si>
  <si>
    <t>Adultos mayores acompañados en promoción, prevención, cultura, recreación y deporte.</t>
  </si>
  <si>
    <t>Eventos de turismo cultural realizados.</t>
  </si>
  <si>
    <t xml:space="preserve">Entregas de dotación de uniformes. </t>
  </si>
  <si>
    <t>Conciertos de añoranza realizados.</t>
  </si>
  <si>
    <t>Eventos de conmemoración del mes adulto mayor realizados.</t>
  </si>
  <si>
    <t>Adultos mayores beneficiados.</t>
  </si>
  <si>
    <t>Grupos culturales de adulto mayor beneficiados con transporte para eventos culturales.</t>
  </si>
  <si>
    <t>Lineamientos y estructuración de protocolo de acompañamiento al adulto mayor.</t>
  </si>
  <si>
    <t xml:space="preserve"> Proyecto Gerontológico Municipal  formulado.</t>
  </si>
  <si>
    <t>Actividades de sensibilización, formación y  capacitación en derechos, envejecimiento y vejez  a toda la población.</t>
  </si>
  <si>
    <t>Escuela de derechos y deberes descentralizadas realizadas</t>
  </si>
  <si>
    <t>Actividades de sensibilización en ferias de servicios Itagüí en familia realizadas</t>
  </si>
  <si>
    <t xml:space="preserve">Cupos ofertados a adultos mayores en situación de  vulnerabilidad </t>
  </si>
  <si>
    <t>Cupos para institucionalización de adultos mayores asignados.</t>
  </si>
  <si>
    <t>Adultos mayores con autonomía económica.</t>
  </si>
  <si>
    <t>Proyectos de emprendimiento para adultos mayores y sus familias formulados.</t>
  </si>
  <si>
    <t xml:space="preserve"> Red de apoyo y cuidado del adulto mayor constituida y en funcionamiento</t>
  </si>
  <si>
    <t>Red de cuidadores conformada.</t>
  </si>
  <si>
    <t>Familias que participan en  encuentros intergeneracionales.</t>
  </si>
  <si>
    <t>Familias participantes en encuentros intergeneracionales.</t>
  </si>
  <si>
    <t>Adultos que mejoran sus competencias en TIC</t>
  </si>
  <si>
    <t>Adultos formados en TIC.</t>
  </si>
  <si>
    <t>Sala de computo dotada y en funcionamiento para el hogar de los recuerdos sede norte</t>
  </si>
  <si>
    <t>Mujeres con oportunidades, mujeres empoderadas.</t>
  </si>
  <si>
    <t>Personas que demandan asesoría  para la prevención y mitigación de las violencia basadas en genero y son atendidas.</t>
  </si>
  <si>
    <t>Personas atendidas</t>
  </si>
  <si>
    <t>Personas que demandan asesoría  para la prevención y mitigación de las violencia basadas en genero.</t>
  </si>
  <si>
    <t>Apoyos para victimas de la violencia basadas en género y/o violencia intrafamiliar gestionados.</t>
  </si>
  <si>
    <t>Personas capacitadas y que participan en procesos de sensibilización en temas de equidad de genero e inclusión. (ferias de servicio, grupos y campañas)</t>
  </si>
  <si>
    <t xml:space="preserve">Personas  capacitadas. </t>
  </si>
  <si>
    <t>Observatorio de Inclusión y Equidad para las mujeres de Itagüí actualizado.</t>
  </si>
  <si>
    <t>Boletines de observatorio de inclusión y equidad para la mujer publicados.</t>
  </si>
  <si>
    <t>Grupos de hombres sensibilizados  en la estrategia  "hombres como aliados y agentes de cambio"</t>
  </si>
  <si>
    <t>Actividades de sensibilización realizadas</t>
  </si>
  <si>
    <t>Mujeres participantes en procesos de formación para el empleo  y el emprendimiento</t>
  </si>
  <si>
    <t>Mujeres participantes en procesos de formación.</t>
  </si>
  <si>
    <t>Unidades productivas de mujeres que participan en  programas de desarrollo económico local</t>
  </si>
  <si>
    <t>Iniciativas de emprendimiento fortalecidas.</t>
  </si>
  <si>
    <t xml:space="preserve">Intermediación público-privada para la generación de empleo de las mujeres </t>
  </si>
  <si>
    <t>Gestiones con entidades públicas y privada realizadas</t>
  </si>
  <si>
    <t xml:space="preserve">Evento para la erradicación de la violencias contra las mujeres. </t>
  </si>
  <si>
    <t>Conmemoración del día de la no violencia contra la mujer realizada</t>
  </si>
  <si>
    <t>Reconocimiento a las madres comunitarias, FAMI  y sustitutas.</t>
  </si>
  <si>
    <t>Bonos a las madres comunitarias, FAMI y sustitutas entregados.</t>
  </si>
  <si>
    <t>Eventos de conmemoración realizados.</t>
  </si>
  <si>
    <t>Mujeres formadas en desarrollo personal, liderazgo, organización y toma de decisiones "Escuela de formación política·</t>
  </si>
  <si>
    <t xml:space="preserve">Mujeres formadas </t>
  </si>
  <si>
    <t>Acompañamientos tecnicos a la red de mujeres.</t>
  </si>
  <si>
    <t>Red de mujeres fortalecida</t>
  </si>
  <si>
    <t>Conmemoración de los derechos de las mujeres</t>
  </si>
  <si>
    <t>Eventos de celebración del Día Clásico realizados.</t>
  </si>
  <si>
    <t>Unidades ejecutoras de la Administración Municipal que reciben asistencia técnica para la incorporación del   enfoque de género y diferencial en sus programas y proyectos.</t>
  </si>
  <si>
    <t>Unidades administrativas capacitadas.</t>
  </si>
  <si>
    <t xml:space="preserve">Actores del sector privado sensibilizados  </t>
  </si>
  <si>
    <t>Sistema de información para el seguimiento a la politica publica de inclusión, equidad  y garantia de derechos de las mujeres implementado.</t>
  </si>
  <si>
    <t>Proyecto de la casa de la mujer formulado.</t>
  </si>
  <si>
    <t>Casa de la mujer en funcionamiento.</t>
  </si>
  <si>
    <t>mesa de mujeres fortalecidas.</t>
  </si>
  <si>
    <t>Personas con discapacidad: desarrollo con accesibilidad, participación y oportunidades</t>
  </si>
  <si>
    <t>Familias y/o cuidadores de personas con discapacidad,  formados en mejores prácticas de cuidado</t>
  </si>
  <si>
    <t>familias y/o cuidadores beneficiadas</t>
  </si>
  <si>
    <t xml:space="preserve">Habitantes de Itagüí que participan en las diferentes   actividades de toma de consciencia sobre los derechos de las personas con discapacidad </t>
  </si>
  <si>
    <t>Personas sensibilizadas en ferias de la familia y CIAF.</t>
  </si>
  <si>
    <t>Servicios de habilitación y rehabilitación a personas con discapacidad</t>
  </si>
  <si>
    <t>Personas con discapacidad beneficiadas en el centro de atención integral a la discapacidad.</t>
  </si>
  <si>
    <t xml:space="preserve"> personas con discapacidad  atendidas con la unidad móvil.</t>
  </si>
  <si>
    <t>Personas en proceso de habilitación y rehabilitación en centros especializados.</t>
  </si>
  <si>
    <t>Personas con discapacidad, familiares y/o cuidadores que se benefician de emprendimientos para generación de ingresos autónomos.</t>
  </si>
  <si>
    <t>Proyectos productivos operando.</t>
  </si>
  <si>
    <t>Personas con discapacidad en edad laboral y con competencias laborales vinculadas al sector productivo.</t>
  </si>
  <si>
    <t xml:space="preserve">Personas con discapacidad formadas </t>
  </si>
  <si>
    <t xml:space="preserve">Alianzas realizadas </t>
  </si>
  <si>
    <t xml:space="preserve">Personas con discapacidad y sus familias formadas en   garantía de derechos </t>
  </si>
  <si>
    <t>Sesiones de escuela de derechos y deberes de las personas con discapacidad realizadas</t>
  </si>
  <si>
    <t>Funcionarios de la Administración Municipal formados  en competencias para la atención a las personas con discapacidad</t>
  </si>
  <si>
    <t xml:space="preserve">Funcionarios formados </t>
  </si>
  <si>
    <t>Servicio de difusión para la inclusión de personas con discapacidad en las Tecnologías de la Información y las Comunicaciones</t>
  </si>
  <si>
    <t>Iintérpretes de lengua de señas colombiana contratados.</t>
  </si>
  <si>
    <t>herramientas implementadas.</t>
  </si>
  <si>
    <t>COMPROMISO_5_POR_UNA_ITAGÜÍ_AMBIENTALMENTE_SOSTENIBLE</t>
  </si>
  <si>
    <t>Programa de guardabosques, una oportunidad para la conservación y protección del área protegida.</t>
  </si>
  <si>
    <t xml:space="preserve">Servicio de administración y manejo de áreas protegidas por medio  programa guardabosques, en la zona del DMI  </t>
  </si>
  <si>
    <t>Área protegida administrada.</t>
  </si>
  <si>
    <t>Establecer la función amortiguadora del Área Protegida del DMI.</t>
  </si>
  <si>
    <t>Documento de lineamientos Área  de función amortiguadora generado.
NO VA ESTE INDICADOR, DEBE SER CONTEMPLADO EN EL AJUSTE DEL POT.</t>
  </si>
  <si>
    <t>Articulación con CORANTIOQUIA para el ajuste y revisión del PLAN DE MANEJO del Distrito de Manejo integrado- Divisoria Valle de Aburrá Río Cauca “DMI-DVARC”</t>
  </si>
  <si>
    <t>PLAN DE MANEJO del Distrito de Manejo integrado- Divisoria Valle de Aburrá Río Cauca “DMI-DVARC ajustado.</t>
  </si>
  <si>
    <t>Articulación con autoridad ambiental metropolitana -AMVA-, para la implementación del plan de manejo ambiental para el APRU Ditaires.</t>
  </si>
  <si>
    <t>Estudio de carga APRU Ditaires implementado.</t>
  </si>
  <si>
    <t>100</t>
  </si>
  <si>
    <t>Plan de Mantenimiento  APRU Ditaires implementado.</t>
  </si>
  <si>
    <t>1000</t>
  </si>
  <si>
    <t>Promoción de actividades eduambientales enfocadas a la proteción del APRU Ditaries realizadas.</t>
  </si>
  <si>
    <t>33,33</t>
  </si>
  <si>
    <t>Actividades de control y vigilancia programa de guías realizadas.</t>
  </si>
  <si>
    <t>90</t>
  </si>
  <si>
    <t>Calidad y enriquecimiento arbóreo de calidad en el APRU Ditaires realizado.</t>
  </si>
  <si>
    <t>0</t>
  </si>
  <si>
    <t>Adquisición de predios para protección de microcuencas que abastecen acueductos veredales.</t>
  </si>
  <si>
    <t xml:space="preserve">Hectáreas adquiridas. </t>
  </si>
  <si>
    <t>Realizar actividades de mantenimiento predios adquiridos DMI y microcuencas.</t>
  </si>
  <si>
    <t>Actividades de mantenimiento ejecutadas.</t>
  </si>
  <si>
    <t>Implementar esquema de pagos por servicios ambientales en predios   para conservación de fuentes hídricas.</t>
  </si>
  <si>
    <t>Esquemas de pagos por servicios ambientales implementados.</t>
  </si>
  <si>
    <t>Realizar mantenimiento integral de cauces de las quebradas del municipio.</t>
  </si>
  <si>
    <t>Metros lineales de mantenimiento integral de causes y riveras.</t>
  </si>
  <si>
    <t>Implementar proyectos de gestión del recurso hídrico alineados al POMCA del río Aburrá y demás instrumentos de planificación del recurso hídrico relacionados (PMAA y PORH).</t>
  </si>
  <si>
    <t>Proyectos en el marco del mejoramiento de la calidad recurso hídrico gestionado.</t>
  </si>
  <si>
    <t>Proyectos en el marco del manejo integral de los recursos naturales gestionados.</t>
  </si>
  <si>
    <t>Proyectos en el marco de la implementación de un modelo ocupación sostenible para la cuenca gestionados.</t>
  </si>
  <si>
    <t>Proyectos en el marco de la gobernanza de la cuenca del río Aburrá y corresponsabilidad en gestión ambiental gestionados.</t>
  </si>
  <si>
    <t xml:space="preserve">Control de problemas erosivos el Distrito de Manejo Integral DMI. </t>
  </si>
  <si>
    <t>Identificación y evaluación de áreas con problemas erosivos.</t>
  </si>
  <si>
    <t>Diagnóstico realizado.</t>
  </si>
  <si>
    <t>Control y restauración de áreas degradas, mecanismos biotecnológicos.</t>
  </si>
  <si>
    <t>Metros cuadrados de área restaurada</t>
  </si>
  <si>
    <t>Implementar programa de uso  eficiente y ahorro del agua establecido por la autoridad ambiental</t>
  </si>
  <si>
    <t>Programa de uso eficiente y ahorro del agua implementado.</t>
  </si>
  <si>
    <t>Instalación de pozos sépticos en las microcuencas</t>
  </si>
  <si>
    <t>Pozos sépticos en zonas aledañas a microcuencas instalados. (YA ESTÁ CONTEMPLADO EN LA LÍNEA DE SERVICIOS PÚBLICOS)</t>
  </si>
  <si>
    <t>Conservación del componente arbóreo y zonas verdes urbanas y centros poblados.</t>
  </si>
  <si>
    <t>Inventario de Pisos duros indentificados</t>
  </si>
  <si>
    <t>Documento de inventario generado.</t>
  </si>
  <si>
    <t xml:space="preserve">Pisos duros recuperados </t>
  </si>
  <si>
    <t>Metros cuadrados pisos duros recuperados para zonas verdes urbanas.</t>
  </si>
  <si>
    <t>Servicio de reforestación de ecosistemas</t>
  </si>
  <si>
    <t>Siembra de arboles en pisos recuperados. realizadas.</t>
  </si>
  <si>
    <t>Arboles mantenidos con PLAN PADRINO.</t>
  </si>
  <si>
    <t>Vivero municipal reactivado.</t>
  </si>
  <si>
    <t>Vivero municipal funcionando.</t>
  </si>
  <si>
    <t>Siembra de arboles realizadas en el municipio.</t>
  </si>
  <si>
    <t>Arboles mantenidos.%</t>
  </si>
  <si>
    <t>El recurso aire, un reto y una oportunidad.</t>
  </si>
  <si>
    <t>Formulación del Sistema de Gestión ambiental (SIGAMI)</t>
  </si>
  <si>
    <t>Plan Formulado.</t>
  </si>
  <si>
    <t>Crear la inspección ambiental (Secretaría de gobierno)</t>
  </si>
  <si>
    <t>Inspección Ambiental creada.
DEFINITIVAMENTE NO VA</t>
  </si>
  <si>
    <t>Formulación  Plan Ambiental Municipal (PAMI)</t>
  </si>
  <si>
    <t>Plan ambiental municipal formulado.</t>
  </si>
  <si>
    <t>Formalización Mesa Calidad del Aire y ruido</t>
  </si>
  <si>
    <t>Mesa calidad de aire ruido formalizada mediante decreto.
META 1 Decreto expedido.</t>
  </si>
  <si>
    <t>Plan Operativo Episodios calidad del Aire  (POECA)</t>
  </si>
  <si>
    <t>Planes de acción implementados.</t>
  </si>
  <si>
    <t>Fortalecimiento a los laboratorios ambientales para fuentes móviles.</t>
  </si>
  <si>
    <t>Laboratorios ambientales móviles en operación.</t>
  </si>
  <si>
    <t>Operativos control de emisiones a fuentes móviles</t>
  </si>
  <si>
    <t>mediciones a fuentes móviles realizadas</t>
  </si>
  <si>
    <t xml:space="preserve">Medición de niveles de ruido aportados por establecimientos abiertos al publico </t>
  </si>
  <si>
    <t>Mediciones de rudio a establecimientos comerciales y de servicio implementadas.</t>
  </si>
  <si>
    <t>Inspección-Vigilancia y Control a empresas del sector productivo, comercial y de servicios de la zona urbana y Rural.</t>
  </si>
  <si>
    <t>Visitas de seguimiento y control a empresas del sector productivo, comercial y de servicios realizadas.</t>
  </si>
  <si>
    <t>Conservación del componente paisajistico y capas vegetales en la zona urbana y centros poblados.</t>
  </si>
  <si>
    <t>Servicio de poda, mantenimiento y tala.</t>
  </si>
  <si>
    <t>Visitas de seguimiento y evaluación técnica realizas.</t>
  </si>
  <si>
    <t>Documento de intervención técnica generado.</t>
  </si>
  <si>
    <t>Servicio de poda, mantenimiento y tala de árboles.</t>
  </si>
  <si>
    <t>Árboles intervenidos.</t>
  </si>
  <si>
    <t>Servicio de poda, mantenimiento de los ornatos y las zonas verdes.</t>
  </si>
  <si>
    <t xml:space="preserve">Ornatos y zonas verdes mantenidas. </t>
  </si>
  <si>
    <t>PROGRAMA PARA LA GESTIÓN INTEGRAL DEL RIESGO, PREVENCIÓN, CONOCIMIENTO Y MANEJO DE LOS DESASTRES</t>
  </si>
  <si>
    <t>Capacitar a la comunidad  en temas de gestión del riesgo durante el cuatrienio</t>
  </si>
  <si>
    <t>adoptar la política pública de Gestión del Riesgo metropolitana.</t>
  </si>
  <si>
    <t>Política metropolitana GR adoptada</t>
  </si>
  <si>
    <t>Actualizar Plan Municipal de Gestión del Riesgo articulado Plan Integral de Cambio Climático.</t>
  </si>
  <si>
    <t>Plan actualizado y articulado</t>
  </si>
  <si>
    <t>Fortalecer anualmente  la capacidad institucional de los organismo de socorro y consejo municipal de gestión del riesgo.</t>
  </si>
  <si>
    <t>Consejo Municipal de Gestión del riesgo fortalecido.</t>
  </si>
  <si>
    <t>Cuerpo de Bomberos Voluntarios fortalecido.</t>
  </si>
  <si>
    <t>Cruz Roja fortalecida.</t>
  </si>
  <si>
    <t>Defensa Civil de Itagüí fortalecida.</t>
  </si>
  <si>
    <t>Fortalecer  Fondo Municipal de Gestión del Riesgo de Desastres.</t>
  </si>
  <si>
    <t>Fondo Municipal de Gestión del Riesgo Fortalecido.</t>
  </si>
  <si>
    <t>Dotar y operar el Centro de Regulación de urgencias y emergencias del sur.</t>
  </si>
  <si>
    <t>CEN dotado y en operación.</t>
  </si>
  <si>
    <t>Construir  obras hidráulicas  en los puntos críticos de las quebradas identificados</t>
  </si>
  <si>
    <t>Metros lineales de obras hodráulicas construidos</t>
  </si>
  <si>
    <t>Realizar Mantenimiento de causes y /o estructuras hidráulicas de las quebradas del Municipio</t>
  </si>
  <si>
    <t>Metros lineales de quebradas mantenidas</t>
  </si>
  <si>
    <t>construir obras para estabilización de taludes.</t>
  </si>
  <si>
    <t>Metros cuadrados  de taludes estabilizados</t>
  </si>
  <si>
    <t>Servicio de atención a familias en Situación de vulnerabilidad o emergencia.</t>
  </si>
  <si>
    <t>Porcentaje de familias atendidas.</t>
  </si>
  <si>
    <t>COBERTURA DE ACUEDUCTO Y ALCANTARILLADO PARA UNA CIUDAD DE OPORTUNIDADES</t>
  </si>
  <si>
    <t>USUARIOS NUEVOS CONECTADOS A REDES DE ACUEDUCTO EN ZONA URBANA</t>
  </si>
  <si>
    <t>USUARIOS NUEVOS CONECTADOS A REDES DE ALCANTARILLADO EN ZONA URBANA</t>
  </si>
  <si>
    <t>USUARIOS NUEVOS CONECTADOS A REDES DE SISTEMA DE ALCANTARILLADO EN ZONA URBANA</t>
  </si>
  <si>
    <t>ZONAS DE DIFÍCIL GESTIÓN EN LA ZONA URBANA IDENTIFICADAS  E INCORPORADAS PARA LA VALIDACIÓN DE LOS SERVICIOS DE ACUEDUCTO, ALCANTARILLADO Y ASEO</t>
  </si>
  <si>
    <t>USUARIOS NUEVOS CONECTADOS A REDES DE ACUEDUCTO EN ZONA RURAL</t>
  </si>
  <si>
    <t>USUARIOS NUEVOS CONECTADOS A REDES DE ALCANTARILLADO EN ZONA RURAL</t>
  </si>
  <si>
    <t>ELABORACIÓN DE ESTUDIOS Y DISEÑOS PARA LA AMPLIACIÓN DE LA COBERTURA EN ACUEDUCTO Y ALCANTARILLADO</t>
  </si>
  <si>
    <t>ESTUDIOS Y DISEÑOS REALIZADOS</t>
  </si>
  <si>
    <t>ZONAS DE DIFÍCIL GESTIÓN EN LA ZONA RURAL IDENTIFICADAS  E INCORPORADAS PARA LA VALIDACIÓN DE LOS SERVICIOS DE ACUEDUCTO, ALCANTARILLADO Y ASEO</t>
  </si>
  <si>
    <t>ADMINISTRACIÓN Y SEGUIMIENTO AL FONDO DE SOLIDARIDAD Y REDISTRIBUCIÓN DEL INGRESO  F.S.R.I.</t>
  </si>
  <si>
    <t>Usuarios  beneficidos con subsidio al consumo</t>
  </si>
  <si>
    <t>OPTIMIZACIÓN DEL SISTEMA DE ACUEDUCTO VEREDALES PARA UNA CIUDAD DE OPORTUNIDADES</t>
  </si>
  <si>
    <t>SISTEMAS DE ACUEDUCTOS VEREDALES MANTENIDOS</t>
  </si>
  <si>
    <t>SISTEMAS NO CONVENCIONALES DE ALCANTARILLADO DISEÑADOS</t>
  </si>
  <si>
    <t>SISTEMAS DE ACUEDUCTOS VEREDALES DISEÑADOS</t>
  </si>
  <si>
    <t>POZOS SÉPTICOS INSTALADOS</t>
  </si>
  <si>
    <t>ESTUDIO DE FACTIBILIDAD PARA CREACIÓN DE EMPRESA DE ACUEDUCTO EN LA ZONA RURAL REALIZADO</t>
  </si>
  <si>
    <t>ESTUDIO DE FACTIBILIDAD REALIZADO</t>
  </si>
  <si>
    <t>ACUEDUCTOS VEREDALES CON PROGRAMA DE USO EFICIENTE Y AHORRO DEL AGUA IMPLEMENTADO</t>
  </si>
  <si>
    <t>MODERNIZACIÓN DEL ALUMBRADO PÚBLICO PARA UNA CIUDAD DE OPORTUNIDADES</t>
  </si>
  <si>
    <t>LUMINARIAS MODERNIZADAS DEL SISTEMA TRADICIONAL AL LED</t>
  </si>
  <si>
    <t>LUMINARIAS MODERNIZADAS</t>
  </si>
  <si>
    <t>EXPANSIÓN DE NUEVAS LUMINARIAS TIPO LED INSTALADAS</t>
  </si>
  <si>
    <t>LUMINARIAS TIPO LED INSTALADAS</t>
  </si>
  <si>
    <t>IMPLEMENTACIÓN DE SISTEMA DE ENERGÍAS RENOVABLES</t>
  </si>
  <si>
    <t>SISTEMA DE ENERGÍAS RENOVABLES IMPLEMENTADOS</t>
  </si>
  <si>
    <t>SERVICIO DE MANTENIMIENTO DEL ALUMBRADO PÚBLICO EN OPTIMAS CONDICIONES</t>
  </si>
  <si>
    <t>SISTEMA DE ALUMBRADO PÚBLICO CON MANTENIMIENTO</t>
  </si>
  <si>
    <t>CIUDAD DE OPORTUNIDADES CON ILUMINACIÓN ORNAMENTAL</t>
  </si>
  <si>
    <t>INSTALACIONES DE ALUMBRADO NAVIDEÑO</t>
  </si>
  <si>
    <t>ALUMBRADO NAVIDEÑO INSTALADO</t>
  </si>
  <si>
    <t xml:space="preserve">Promoción para el cuidado, atención y adopción de animales </t>
  </si>
  <si>
    <t>Unidad Móvil</t>
  </si>
  <si>
    <t>Unidad móvil implementada.</t>
  </si>
  <si>
    <t>Implementación de la Política Pública de Bienestar Animal</t>
  </si>
  <si>
    <t>Política Pública implementada.</t>
  </si>
  <si>
    <t>Servicios de atención de  animales en situación de calle y vulnerables (esterilización, desparasitación e instalación de micro chip)</t>
  </si>
  <si>
    <t>Animales atendidos.</t>
  </si>
  <si>
    <t>Animales adoptados con certificado de adopción</t>
  </si>
  <si>
    <t>Animales entregados en adopción con su respectivo certificado.</t>
  </si>
  <si>
    <t>Estrategias publicitarias institucionales sobre cuidado, atención y adopción animal.</t>
  </si>
  <si>
    <t>Campañas realizadas.</t>
  </si>
  <si>
    <t>Registro de caninos potencialmente peligrosos.</t>
  </si>
  <si>
    <t>Solicitudes realizadas por demanda.</t>
  </si>
  <si>
    <t>Implementacion de albergue para animales en situación de calle</t>
  </si>
  <si>
    <t>Albergue en operación</t>
  </si>
  <si>
    <t xml:space="preserve">Eventos para promover la adopción </t>
  </si>
  <si>
    <t>Eventos de adopción realizados.</t>
  </si>
  <si>
    <t xml:space="preserve">Dotacion Parque para mascotas </t>
  </si>
  <si>
    <t>Parques acondicionados.</t>
  </si>
  <si>
    <t>Fauna Silvestre libre de cautiverio</t>
  </si>
  <si>
    <t>Eventos para  la recuperación de fauna silvestre.</t>
  </si>
  <si>
    <t xml:space="preserve"> Eventos para  la recuperación de fauna silvestre.</t>
  </si>
  <si>
    <t>Educación para el buen cuidado de la fauna</t>
  </si>
  <si>
    <t>Capacitación y sensibilización en Bienestar Animal (animales de compañía y fauna silvestre) a los diferentes sectores poblacionales</t>
  </si>
  <si>
    <t>Personas capacitadas</t>
  </si>
  <si>
    <t>Educación ambiental desde el aula de clase</t>
  </si>
  <si>
    <t>Servicio de asistencia técnica al CIDEAM para la implementación de las estrategias educativo ambientales y de participación.</t>
  </si>
  <si>
    <t>CIDEAM asistido.</t>
  </si>
  <si>
    <t>Servicio de asistencia técnica para la implementación de las estrategias educativo ambientales y de participación.</t>
  </si>
  <si>
    <t>Proyectos ambientales escolares asistidos.</t>
  </si>
  <si>
    <t>Feria PRAE Realizadas</t>
  </si>
  <si>
    <t>Aulas Ambientales del municipio Apropiadas.</t>
  </si>
  <si>
    <t>Aulas Ambientales del municipio construida.</t>
  </si>
  <si>
    <t>Educomunicación Ambiental, una oportunidad para dinamizar la comunicación –TIC-, la educación y el medio ambiente.</t>
  </si>
  <si>
    <t xml:space="preserve">Encuentros de educación ambiental y participación realizados. </t>
  </si>
  <si>
    <t xml:space="preserve">Campañas de educación ambiental y participación implementadas. </t>
  </si>
  <si>
    <t>Piezas de comunicación sobre educación ambiental y participación editadas.</t>
  </si>
  <si>
    <t>Gestión del cambio climático para un desarrollo bajo en carbono y resiliente al clima</t>
  </si>
  <si>
    <t>Gestión sistema de producción de energía eléctrica fotovoltaica en bienes públicos.</t>
  </si>
  <si>
    <t xml:space="preserve">Estudio técnico elaborado. </t>
  </si>
  <si>
    <t>Bienes Públicos con sistemas de energía fotovoltaica gestionado.</t>
  </si>
  <si>
    <t>Gestión sistema de producción de energías por sistemas ecoeficientes</t>
  </si>
  <si>
    <t>Estufas ecoeficientes instaladas y en operación.</t>
  </si>
  <si>
    <t>Articular esfuerzos para la gestión del cambio climático en la Ciudad de Itagüí</t>
  </si>
  <si>
    <t>Formular plan integral de cambio climático.</t>
  </si>
  <si>
    <t>Plan integral de cambio climático formulado</t>
  </si>
  <si>
    <t>Talleres de validación de las acciones del plan integral de cambio climático.</t>
  </si>
  <si>
    <t>Actas de encuentro generadas.</t>
  </si>
  <si>
    <t>Divulgación de los resultados del plan integral de cambio climático.</t>
  </si>
  <si>
    <t>Evento de divulgación de los resultados del Plan Integral de Cambio Climático realizado.</t>
  </si>
  <si>
    <t>Implementar medidas de mitigación a corto plazo, pertenecientes a los ejes estratégicos, incluidas en el plan integral de cambio climático.</t>
  </si>
  <si>
    <t>Medidas de mitigación a corto plazo implementadas.</t>
  </si>
  <si>
    <t>Implementar medidas de adaptación a corto plazo, pertenecientes a los ejes estratégicos, incluidas en el plan integral de cambio climático.</t>
  </si>
  <si>
    <t xml:space="preserve">Medidas de mitigación a corto plazo implementadas. </t>
  </si>
  <si>
    <t>Implementar medidas a corto plazo, pertenecientes a los ejes transversales, incluidas en el plan integral de cambio climático.</t>
  </si>
  <si>
    <t>Medidas de adaptación a corto plazo implementadas.</t>
  </si>
  <si>
    <t>Medidas a corto plazo de los ejes transversales  implementadas.</t>
  </si>
  <si>
    <t>INCLUSIÓN DE RECUPERADORES AMBIENTALES URBANOS Y RURALES</t>
  </si>
  <si>
    <t>SERVICIO DE IDENTIFICACIÓN DE RECUPERADORES Y VINCULACIÓN A PROGRAMAS DE LA ENTIDAD</t>
  </si>
  <si>
    <t>BASE ACTUALIZADA DE RECUPERADORES</t>
  </si>
  <si>
    <t>RUTA DE APROVECHAMIENTO PROPIA DE LOS RECUPERADORES DISEÑADA</t>
  </si>
  <si>
    <t>SERVICIO DE ACTIVIDADES DE INCLUSIÓN. FORMACIÓN O ASISTENCIA A LOS RECUPERADORES</t>
  </si>
  <si>
    <t>ACTIVIDADES DE INCLUSIÓN, FORMACIÓN O ASISTENCIA A RECUPERADORES</t>
  </si>
  <si>
    <t>INSTITUCIONAL PARA LA PRESTACIÓN DEL SERVICIO PÚBLICO DE ASEO EN LA CIUDAD</t>
  </si>
  <si>
    <t>REALIZACIÓN DE AUDITORÍA DE SEGUIMIENTO A LA PRESTACIÓN DEL SERVICIO PÚBLICO DE ASEO</t>
  </si>
  <si>
    <t>INFORMES DE AUDITORÍA REALIZADAS</t>
  </si>
  <si>
    <t>SERVICIO DE EJECUCIÓN DEL PLAN DE GESTIÓN INTEGRAL DE RESIDUOS SÓLIDOS (PGIRS)</t>
  </si>
  <si>
    <t>PLAN DE GESTIÓN INTEGRAL DE RESIDUOS SÓLIDOS EN EJECUCIÓN</t>
  </si>
  <si>
    <t>EDUCACIÓN Y CULTURA CIUDADANA PARA EL MANEJO DE RESIDUOS SÓLIDOS</t>
  </si>
  <si>
    <t>SERVICIO DE FORTALECIMIENTO DEL PROGRAMA DE VIGÍAS AMBIENTALES</t>
  </si>
  <si>
    <t>PROGRAMA DE VIGÍAS AMBIENTALES FORTALECIDO</t>
  </si>
  <si>
    <t>SERVICIO DE CAPACITACIÓN Y ASISTENCIA TÉCNICA EN MANEJO DE RESIDUOS SÓLIDOS</t>
  </si>
  <si>
    <t>PERSONAS CAPACITADAS Y ASISTIDAS TÉCNICAMENTE EN MANEJO DE RESIDUOS SÓLIDOS</t>
  </si>
  <si>
    <t>APROVECHAMIENTO DE RESIDUOS ORGÁNICOS E INORGÁNICOS EN LA ZONA URBANA Y/O RURAL DE LA CIUDAD</t>
  </si>
  <si>
    <t>RUTAS SELECTIVAS DE APROVECHAMIENTO</t>
  </si>
  <si>
    <t>ESTUDIO DE FACTIBILIDAD Y DISEÑO PARA LA IMPLEMENTACIÓN DE RUTAS SELECTIVAS DE APROVECHAMIENTO EN LA ZONA URBANA O RURAL DE LA CIUDAD</t>
  </si>
  <si>
    <t>PUNTOS ECOLÓGICOS INSTALADOS</t>
  </si>
  <si>
    <t>PUNTO POSCONSUMO INSTALADO</t>
  </si>
  <si>
    <t>ESTACIÓN DE APROVECHAMIENTO DE RESIDUOS ORGÁNICOS IMPLEMENTADA</t>
  </si>
  <si>
    <t xml:space="preserve">ESTUDIOS DE FACTIBILIDAD PARA LA IMPLEMENTACIÓN DE UN PARQUE AMBIENTAL EN LA CIUDAD DE ITAGUI </t>
  </si>
  <si>
    <t>ESTUDIO DE FACTIBILIDAD ELABORADO</t>
  </si>
  <si>
    <t>Seguridad integral para construir una ciudad de oportunidades.</t>
  </si>
  <si>
    <t>Documentos de lineamientos técnicos Plan Institucional de Seguridad y Convivencia Ciudadana -PISCC-</t>
  </si>
  <si>
    <t>Protocolos de lineamientos técnicos realizados.</t>
  </si>
  <si>
    <t>Protocolos de lineamientos técnicos evaluado.</t>
  </si>
  <si>
    <t>Gestión para la seguridad territorial.</t>
  </si>
  <si>
    <t>Servicio de dotación de elementos de protección para la fuerza pública.</t>
  </si>
  <si>
    <t>Unidades policiales dotadas.</t>
  </si>
  <si>
    <t>Unidades militares dotadas.</t>
  </si>
  <si>
    <t>Servicio de vigilancia a través de sistemas cámaras de seguridad.</t>
  </si>
  <si>
    <t>Cámaras de seguridad
operando</t>
  </si>
  <si>
    <t>Servicio de control estupefacientes a través de caninos-</t>
  </si>
  <si>
    <t>Unidades caninas adquiridas.</t>
  </si>
  <si>
    <t>Gestión para el aumento del pie de fuerza</t>
  </si>
  <si>
    <r>
      <rPr>
        <sz val="10"/>
        <color indexed="8"/>
        <rFont val="Calibri"/>
        <family val="2"/>
      </rPr>
      <t>Agentes de policía gestionados</t>
    </r>
    <r>
      <rPr>
        <sz val="10"/>
        <color indexed="10"/>
        <rFont val="Calibri"/>
        <family val="2"/>
      </rPr>
      <t>.</t>
    </r>
  </si>
  <si>
    <t>Servicio de vigilancia y control de comunicaciones móvil, no móvil o de correo electrónico. (línea única)</t>
  </si>
  <si>
    <t>Sistema de comunicación creado.</t>
  </si>
  <si>
    <t>Gestión para el fortalecimiento de la secretaria de seguridad.</t>
  </si>
  <si>
    <t>Secretaría fortalecida.</t>
  </si>
  <si>
    <t xml:space="preserve">Gestión para el pago de recompensas. </t>
  </si>
  <si>
    <t>Recompensas estudiadas.</t>
  </si>
  <si>
    <t>Recompensas viabilizadas
pagadas.</t>
  </si>
  <si>
    <t xml:space="preserve">Servicio de cuadrantes para fortalecer la seguridad y la convivencia ciudadana en el territorio, a través de articulación comunitaria. </t>
  </si>
  <si>
    <t>Nuevos Cuadrantes para
la seguridad y convivencia
ciudadana instalados y dotados.</t>
  </si>
  <si>
    <t>Control efectivo del territorio para prevención del delito y contravenciones.</t>
  </si>
  <si>
    <t>Eventos de control realizados.</t>
  </si>
  <si>
    <t>PLAN CIUDAD DE TURISMO EN OPERACIÓN</t>
  </si>
  <si>
    <t>MAPA TURÍSTICO ELABORADO CON CÓDIGO QR</t>
  </si>
  <si>
    <t>APP SOBRE TURISMO DESARROLLADA</t>
  </si>
  <si>
    <t>MESA TURÍSTICA CIUDAD CONFORMADA</t>
  </si>
  <si>
    <t>MESA TURÍSTICA CONFORMADA Y EN OPERACIÓN</t>
  </si>
  <si>
    <t>SERVICIO DE EDUCACIÓN EN ASUNTOS TURÍSTICOS</t>
  </si>
  <si>
    <t>PERSONAS CAPACITADAS</t>
  </si>
  <si>
    <t>SERVICIO DE PROMOCIÓN TURÍSTICA Y MARKETING DE CIUDAD FIESTAS NAVIDEÑA</t>
  </si>
  <si>
    <t>CAMPAÑAS O EVENTOS REALIZADOS PARA EL RECONOCIMIENTO Y APROPIACIÓN DE LAS FIESTAS Y LOS ALUMBRADOS  NAVIDEÑOS COMO POTENCIAL TURÍSTICO</t>
  </si>
  <si>
    <t>SERVICIO DE PROMOCIÓN TURÍSTICA Y MARKETING DE CIUDAD FIESTSA DE LA INDUSTRIA Y LA CULTURA</t>
  </si>
  <si>
    <t>CAMPAÑAS O EVENTOS REALIZADOS PARA EL RECONOCIMIENTO Y APROPIACIÓN DE LAS FIESTAS DE LA INDUSTRIA.</t>
  </si>
  <si>
    <t xml:space="preserve">SERVICIO DE PROMOCIÓN TURÍSTICA Y MARKETING DE CIUDAD DE LA MODA </t>
  </si>
  <si>
    <t>CAMPAÑAS O EVENTOS REALIZADOS PARA EL RECONOCIMIENTO Y APROPIACIÓN DE LA CIUDAD DE LA MODA COMO POTENCIAL TURÍSTICO</t>
  </si>
  <si>
    <t xml:space="preserve">SERVICIO DE PROMOCIÓN TURÍSTICA Y MARKETING DE CIUDAD </t>
  </si>
  <si>
    <t>EVENTOS DE PROMOCIÓN TURÍSTICA Y MARKETING DE CIUDAD GASTRONOMICO</t>
  </si>
  <si>
    <t>PUNTOS DE INFORMACIÓN TURÍSTICA INSTALADOS</t>
  </si>
  <si>
    <t>Trasformación Digital</t>
  </si>
  <si>
    <t>Servicio de uso y apropiación de las TIC en el territorio</t>
  </si>
  <si>
    <t>Ciudadanos capacitados en TIC. (meta: 2500 personas)</t>
  </si>
  <si>
    <t>Acceso y uso de servicios digitales</t>
  </si>
  <si>
    <t>ciudadanos  que utilizan trámites y servicios digitales (meta: 50.000 personas)</t>
  </si>
  <si>
    <t>Integración de servicios y tecnologías digitales</t>
  </si>
  <si>
    <t xml:space="preserve">70% de integración de servicios. 
Numero de sistemas de información interconectados / total de sistemas de información de la Entidad. </t>
  </si>
  <si>
    <t>Servicios Públicos con transformación Digital</t>
  </si>
  <si>
    <t>servicios públicos transformados digitalmente. 
 (1 servicios de impacto)</t>
  </si>
  <si>
    <t>Politica institucional de se guridad y privacidad de la Información</t>
  </si>
  <si>
    <t>Politica institucional de seguridad y privacidad Implementado</t>
  </si>
  <si>
    <t>Itagüí Inteligente y Digital</t>
  </si>
  <si>
    <t>Conectividad a la comunidad rural</t>
  </si>
  <si>
    <t>80% de usuarios rurales con acceso a internet
Usuarios con acceso a internet / total de habitantes del corregimiento</t>
  </si>
  <si>
    <t>Corredores digitales</t>
  </si>
  <si>
    <t>70% de escenarios culturales, recreativos y deportivos de la ciudad conectados</t>
  </si>
  <si>
    <t>Aplicación Móvil</t>
  </si>
  <si>
    <t>Aumentar a 15 servicios apoyados por app móvil en el cuatreño. Línea base: 7 servicios</t>
  </si>
  <si>
    <t>Eficiencia y transparencia en la Gestión Publica</t>
  </si>
  <si>
    <t>Estrategia de Racionalización de Trámites diseñada e implementada.</t>
  </si>
  <si>
    <t>Trámites racionalizados</t>
  </si>
  <si>
    <t xml:space="preserve">Modernizacion Institucional </t>
  </si>
  <si>
    <t>Modernizacion del datacenter</t>
  </si>
  <si>
    <t>Datacenter Moderrnizado</t>
  </si>
  <si>
    <t>Servicio al ciudadano con calidad.</t>
  </si>
  <si>
    <t xml:space="preserve">Sede Electrónica  implementada </t>
  </si>
  <si>
    <t>usuarios con la Sede Electrónica .</t>
  </si>
  <si>
    <t>Talento humano incluyente con bienestar y hacia el servicio</t>
  </si>
  <si>
    <t xml:space="preserve">Créditos del fondo rotatorio de vivienda para empleados de la administración </t>
  </si>
  <si>
    <t>Creditos aprobados</t>
  </si>
  <si>
    <t xml:space="preserve">Política institucional de Defensa Jurídica </t>
  </si>
  <si>
    <t>Política institucional implementada y evaluada</t>
  </si>
  <si>
    <t xml:space="preserve">Re diseño institucional </t>
  </si>
  <si>
    <t>Instituto de Cultura, Recreación y Deporte creado y en funcionamiento</t>
  </si>
  <si>
    <t>Secretarias de la Familia, Seguridad, Privada y de Comunicaciones, creadas y funcionando</t>
  </si>
  <si>
    <t>Dirección de Desarrollo Económico, creada y funcionando</t>
  </si>
  <si>
    <t>Fortalecimiento de las finanzas municipales</t>
  </si>
  <si>
    <t>Cartera morosa de ICA depurada en un 50%</t>
  </si>
  <si>
    <t xml:space="preserve">cartera de difícil recaudo depurada </t>
  </si>
  <si>
    <t>Riesgos financieros estables y sostenidos en AA+ y F1+</t>
  </si>
  <si>
    <t>Calificación anual Fitch Ratings realizada</t>
  </si>
  <si>
    <t>Capacidad de solvencia por debajo del 40% (Ley 358 – Capacidad de endeudamiento).</t>
  </si>
  <si>
    <t>Índice de solvencia sostenido</t>
  </si>
  <si>
    <t>Capacidad de sostenibilidad debajo del 80% (Ley 358 – Capacidad de endeudamiento)</t>
  </si>
  <si>
    <t>Índice de sostenibilidad  disminuido a niveles aceptables</t>
  </si>
  <si>
    <t>Recaudo efectivo en un 95% de los Ingreso Corriente de Libre Destinación -ICLD-</t>
  </si>
  <si>
    <t>ICLD recaudados</t>
  </si>
  <si>
    <t>Capacidad para cubrir gastos de funcionamiento (Ley 617) por debajo de 35%</t>
  </si>
  <si>
    <t>Índice de Gastos de funcionamiento sostenidos</t>
  </si>
  <si>
    <t>Integración con el área metropolitana</t>
  </si>
  <si>
    <t>Transferencias al Área Metropolitana</t>
  </si>
  <si>
    <t>Conservacion catastral dinamica</t>
  </si>
  <si>
    <t>Conservación catastral en 
sus aspectos físicos, 
económicos y jurídicos en un 80%</t>
  </si>
  <si>
    <t>Predios conservados sobre la Base Catastral implementada</t>
  </si>
  <si>
    <t>Política institucional de  Gestión Presupuestal y eficiencia del gasto público implementada en un 80%</t>
  </si>
  <si>
    <t>Indice de gestión presupuestal fortalecido</t>
  </si>
  <si>
    <t>Política institucional de gestión documental diseñada e implementada en un 75%.</t>
  </si>
  <si>
    <t>Política institucional de gestión documental diseñada e implementada</t>
  </si>
  <si>
    <t>Puntos descentralizados de servicio al ciudadano</t>
  </si>
  <si>
    <t>Oficinas de Atención al Ciudadano descentralizado (Corregimiento y Cubo)</t>
  </si>
  <si>
    <t xml:space="preserve">Ferias de servicio al ciudadano </t>
  </si>
  <si>
    <t>Ferias de Servicios realizadas</t>
  </si>
  <si>
    <t>Encuestas de satisfacción del ciudadano</t>
  </si>
  <si>
    <t>Encuestas realizadas</t>
  </si>
  <si>
    <t>Política institucional del servicio al ciudadano.</t>
  </si>
  <si>
    <t>Política institucional del servicio al ciudadano diseña e implementada</t>
  </si>
  <si>
    <t>Desarrollo de Áreas con alta vulnerabilidad territorial</t>
  </si>
  <si>
    <t xml:space="preserve">Estrategia de seguimiento y control integral a la Planificación Corregimental </t>
  </si>
  <si>
    <t>Estrategia de seguimiento y control integral a la Planificación Corregimental implementada</t>
  </si>
  <si>
    <t>Instrumentos de Planificacion</t>
  </si>
  <si>
    <t xml:space="preserve">Instrumento de planificación territorial </t>
  </si>
  <si>
    <t xml:space="preserve">Plan de Ordenamiento Territorial (POT) formulado </t>
  </si>
  <si>
    <t>Instrumento de evaluación y seguimiento al ordenamiento territorial.</t>
  </si>
  <si>
    <t xml:space="preserve">Expediente Municipal Actualizado </t>
  </si>
  <si>
    <t>Sistema de información Geografica (SIG)</t>
  </si>
  <si>
    <t>Sistema de información SIG en funcionamiento</t>
  </si>
  <si>
    <t>Reconformación Economica y social frente al covid -19</t>
  </si>
  <si>
    <t>Fondo para la reconformación</t>
  </si>
  <si>
    <t>Fondo</t>
  </si>
  <si>
    <t>Direccionamiento estratégico y planeación Institucional</t>
  </si>
  <si>
    <t xml:space="preserve">Banco de proyectos de Inversión Municipal </t>
  </si>
  <si>
    <t>Documento estratégico territorial  para la identificación y formulación de proyectos de inversión</t>
  </si>
  <si>
    <t>Banco de proyectos de Inversión Municipal</t>
  </si>
  <si>
    <t xml:space="preserve"> Proyectos de inversión y de atención de la vulnerabilidad territorial Formulados y radicados </t>
  </si>
  <si>
    <t xml:space="preserve">Estrategia de seguimiento al Plan de Desarrollo, plan de acción y plan indicativo </t>
  </si>
  <si>
    <t>Reportes de seguimiento y avances del Plan de Desarrollo</t>
  </si>
  <si>
    <t xml:space="preserve">Instrumentos de seguimiento al Consejo Territorial del Planeación </t>
  </si>
  <si>
    <t>Consejo territorial de Planeación  fortalecido</t>
  </si>
  <si>
    <t>Sistema Municipal de Planeación articulado</t>
  </si>
  <si>
    <t xml:space="preserve">Estrategia de articulación  del Sistema Municipal de Planeación </t>
  </si>
  <si>
    <t>Sistema de Gestión de la  Calidad, NTCGP 1000 e ISO 9001</t>
  </si>
  <si>
    <t xml:space="preserve"> Sistema de Gestión de la Calidad certificado</t>
  </si>
  <si>
    <t>Certificacion de Calidad, según norma NTCGP 1000 e ISO 9002</t>
  </si>
  <si>
    <t xml:space="preserve">Capacitación y asesoría en el Sistema de Gestión de la Calidad </t>
  </si>
  <si>
    <t xml:space="preserve">Plan Anticorrupción y de atención al ciudadano </t>
  </si>
  <si>
    <t>Plan anticorrupción actualizado</t>
  </si>
  <si>
    <t>Campañas pedagógicas realizadas</t>
  </si>
  <si>
    <t>Política de riesgo ajustada anualmente</t>
  </si>
  <si>
    <t xml:space="preserve"> Informes de Rendición de cuentas publicados </t>
  </si>
  <si>
    <t xml:space="preserve">Sistema de Gestión MIPG  </t>
  </si>
  <si>
    <t xml:space="preserve">Asesorías y/o capacitaciones a las Unidades Administrativas </t>
  </si>
  <si>
    <t>Informes de seguimiento, consolidados  de MIPG, publicados.</t>
  </si>
  <si>
    <t>Reportes de seguimiento a la ejecución de Planes Sectoriales y Políticas públicas locales .</t>
  </si>
  <si>
    <t>Caracterización demografia y población</t>
  </si>
  <si>
    <t>Base de Datos de beneficiarios a programas sociales actualizada</t>
  </si>
  <si>
    <t>Estratificación socioeconomica</t>
  </si>
  <si>
    <t>Base de estratificación socioeconómico actualizado</t>
  </si>
  <si>
    <t>Instrumento de  gestión de  Información estadística</t>
  </si>
  <si>
    <t xml:space="preserve">Instrumento de  gestión de  Información estadística actualizado </t>
  </si>
  <si>
    <t xml:space="preserve">Polítca Institucional de Control Interno </t>
  </si>
  <si>
    <t>Política de control interno implementada, evaluada y calificada al 80%</t>
  </si>
  <si>
    <t xml:space="preserve">Mantener el certificado de Responsabilidad Social </t>
  </si>
  <si>
    <t>certificado de responsabilidad social Otorgado</t>
  </si>
  <si>
    <t>Comunicación Pública para una ciudad de oportunidades</t>
  </si>
  <si>
    <t xml:space="preserve">Servidores públicos informados sobre gestión y oferta institucional    </t>
  </si>
  <si>
    <t xml:space="preserve">100% de servidores  públicos informados sobre oferta y gestión institucional </t>
  </si>
  <si>
    <t xml:space="preserve"> Servicio de información a la Ciudadanía sobre gestión y oferta institucional  </t>
  </si>
  <si>
    <t>Un Plan Maestro de comunicaciones en 4 áreas estratégicas: digital, medios de comunicación masiva, relaciones públicas y comunicación comunitaria. Con la comunidad.</t>
  </si>
  <si>
    <t>Estratégia de Gestión del Talento Humano implementada de acuerdo al Modelo Integrado de Planeación y Gestión (MIPG)</t>
  </si>
  <si>
    <t>Estrategia implementada</t>
  </si>
  <si>
    <t>Política institucional del talento humano incrementada al 84%</t>
  </si>
  <si>
    <t>Estrategia de articulaciòn del talento humano con sus establecimientos adscritos</t>
  </si>
  <si>
    <t xml:space="preserve">Estrategia formulada e implementada. </t>
  </si>
  <si>
    <t>Codigo de Integridad apropiado</t>
  </si>
  <si>
    <t xml:space="preserve">Evaluación de la apropiación del código de integridad </t>
  </si>
  <si>
    <t>Estrategia cultura organizacional “haz clic para cambiar el chip”.</t>
  </si>
  <si>
    <t>Test de evaluación de apropiación de cultura organizacional</t>
  </si>
  <si>
    <t>Politica institucional de gestión del conocimiento y la innovación</t>
  </si>
  <si>
    <t>Política institucional de gestión del conocimiento aumentada al 80%</t>
  </si>
  <si>
    <t>Estrategia para la administración de los bienes muebles e inmuebles de la administración municipal</t>
  </si>
  <si>
    <t>Total</t>
  </si>
  <si>
    <t>INFORME DE EJECUCIÓN DEL PRESUPUESTO DE GASTOS
SECRETARIA DE HACIENDA MUNICIPAL
AREA DE PRESUPUESTO</t>
  </si>
  <si>
    <t>Fecha Actual :  viernes, 05 junio 2020</t>
  </si>
  <si>
    <t>Página 1/1</t>
  </si>
  <si>
    <t>MES REPORTADO:</t>
  </si>
  <si>
    <t>VIGENCIA FISCAL:</t>
  </si>
  <si>
    <t>Presupuesto</t>
  </si>
  <si>
    <t>Registro Presupuestal</t>
  </si>
  <si>
    <t>Pagos</t>
  </si>
  <si>
    <t>Modificaciones</t>
  </si>
  <si>
    <t>Traslados</t>
  </si>
  <si>
    <t>Código
del Rubro</t>
  </si>
  <si>
    <t>Denominacion del Numeral Rentistico</t>
  </si>
  <si>
    <t>Inicial</t>
  </si>
  <si>
    <t>Adicion</t>
  </si>
  <si>
    <t>Reduccion</t>
  </si>
  <si>
    <t>Creditos</t>
  </si>
  <si>
    <t>Contracred.</t>
  </si>
  <si>
    <t>Definitivo</t>
  </si>
  <si>
    <t xml:space="preserve">Meses 
Anteriores
</t>
  </si>
  <si>
    <t>Del
Mes</t>
  </si>
  <si>
    <t xml:space="preserve">Total
</t>
  </si>
  <si>
    <t>% 
Ejec.</t>
  </si>
  <si>
    <t>Meses 
Anteriores</t>
  </si>
  <si>
    <t>Del 
Mes</t>
  </si>
  <si>
    <t>Saldo de Apropiacion</t>
  </si>
  <si>
    <t xml:space="preserve">Cuentas por Pagar
</t>
  </si>
  <si>
    <t>12</t>
  </si>
  <si>
    <t>SECRETARIA DE MOVILIDAD</t>
  </si>
  <si>
    <t>1204</t>
  </si>
  <si>
    <t>GASTOS DE INVERSION</t>
  </si>
  <si>
    <t>120403</t>
  </si>
  <si>
    <t>ITAGUI, TERRITORIO COMPETITIVO, CON INFRAESTRUCTURA ESTRATEGICA, AMABLE Y SOSTENIBLE.</t>
  </si>
  <si>
    <t>12040302</t>
  </si>
  <si>
    <t>MOVILIDAD SOSTENIBLE Y TRANSPORTE CON EQUIDAD</t>
  </si>
  <si>
    <t>1204030201</t>
  </si>
  <si>
    <t>MOVILIDAD SOSTENIBLE Y TRANSPORTE</t>
  </si>
  <si>
    <t>120403020101</t>
  </si>
  <si>
    <t>MODERNIZACION Y ACTUALIZACION DEL SISTEMA DE MOVILIDAD</t>
  </si>
  <si>
    <t>12040302010101  24</t>
  </si>
  <si>
    <t>D</t>
  </si>
  <si>
    <t>1204030202</t>
  </si>
  <si>
    <t>SEGURIDAD Y EDUCACION VIAL</t>
  </si>
  <si>
    <t>120403020201</t>
  </si>
  <si>
    <t>PREVENCION, SEGURIDAD Y EDUCACION VIAL</t>
  </si>
  <si>
    <t>12040302020101  01</t>
  </si>
  <si>
    <t>12040302020101  24</t>
  </si>
  <si>
    <t>PREVENCION, SEGURIDAD Y EDUCACION VIAL S.L.</t>
  </si>
  <si>
    <t>12040302020104  24</t>
  </si>
  <si>
    <t>PREVENCION, SEGURIDAD Y EDUCACION VIAL PANDEMIA COVID-19 S.L.</t>
  </si>
  <si>
    <t>12040302020105  24</t>
  </si>
  <si>
    <t>RENDIMIENTOS FINANCIEROS PREVENCION, SEGURIDAD Y EDUCACION VIAL</t>
  </si>
  <si>
    <t>120403020203</t>
  </si>
  <si>
    <t>MEJORAMIENTO PARA LA SEGURIDAD VIAL EN PUNTOS CRITICOS DEL MUNICIPIO DE ITAGÜÍ</t>
  </si>
  <si>
    <t>12040302020301  24</t>
  </si>
  <si>
    <t>120470</t>
  </si>
  <si>
    <t>DEFICIT FISCAL VIGENCIA ANTERIOR</t>
  </si>
  <si>
    <t>12047001</t>
  </si>
  <si>
    <t>1204700101</t>
  </si>
  <si>
    <t>120470010101</t>
  </si>
  <si>
    <t>12047001010101  24</t>
  </si>
  <si>
    <t>C</t>
  </si>
  <si>
    <t>120490</t>
  </si>
  <si>
    <t>RESERVAS PRESUPUESTALES INVERSION VIGENCIA ANTERIOR</t>
  </si>
  <si>
    <t>12049001</t>
  </si>
  <si>
    <t>1204900101</t>
  </si>
  <si>
    <t>120490010101</t>
  </si>
  <si>
    <t>12049001010101  24</t>
  </si>
  <si>
    <t>TOTALES</t>
  </si>
  <si>
    <t>ELIANA MARIA ARIAS RAMIREZ</t>
  </si>
  <si>
    <t>LUIS FERNANDO GUTIERREZ RAVE</t>
  </si>
  <si>
    <t>SECRETARIO DE HACIENDA MUNICIPAL</t>
  </si>
  <si>
    <t>SUBSECRETARIA DE PRESUPUESTO</t>
  </si>
  <si>
    <t>LICENCIADO A: [MUNICIPIO DE ITAGUI] NIT [890980093-8]</t>
  </si>
  <si>
    <t>N°</t>
  </si>
  <si>
    <t>COMPROMISO</t>
  </si>
  <si>
    <t xml:space="preserve">LINEA </t>
  </si>
  <si>
    <t xml:space="preserve">PROGRAMA </t>
  </si>
  <si>
    <t xml:space="preserve">PROYECTO </t>
  </si>
  <si>
    <t>INDICADOR</t>
  </si>
  <si>
    <t>UN</t>
  </si>
  <si>
    <t>META</t>
  </si>
  <si>
    <t>T</t>
  </si>
  <si>
    <t>UNIDAD</t>
  </si>
  <si>
    <t>verde : propuesta DP</t>
  </si>
  <si>
    <t xml:space="preserve">ROJO  No se ve </t>
  </si>
  <si>
    <t>AZUL: ELLOS LO TIENEN</t>
  </si>
  <si>
    <t>POR LA MOVILIDAD SOSTENIBLE Y UN URBANISMO SOCIAL</t>
  </si>
  <si>
    <t>MOVILIDAD Y EDUCACIÓN VIAL</t>
  </si>
  <si>
    <t>Movilidad eficiente  y sostenible</t>
  </si>
  <si>
    <r>
      <t xml:space="preserve">Estudio, diseño, construcción, Rehabilitación y/o </t>
    </r>
    <r>
      <rPr>
        <b/>
        <sz val="11"/>
        <rFont val="Calibri"/>
        <family val="2"/>
        <scheme val="minor"/>
      </rPr>
      <t>mejoramiento de la infraestructura vial</t>
    </r>
  </si>
  <si>
    <t>Incrementar</t>
  </si>
  <si>
    <t>Secretaría de Infraestructura</t>
  </si>
  <si>
    <t xml:space="preserve">Construcción del Sistema de Transporte Público de Pasajeros  </t>
  </si>
  <si>
    <t>Obras de Infraestructura para funcionamiento del sistema transporte de mediana capacidad realizadas</t>
  </si>
  <si>
    <r>
      <t>Estudio, diseño, construcción, Rehabilitación y/o</t>
    </r>
    <r>
      <rPr>
        <b/>
        <sz val="11"/>
        <rFont val="Calibri"/>
        <family val="2"/>
        <scheme val="minor"/>
      </rPr>
      <t xml:space="preserve"> mejoramiento de la infraestructura vial</t>
    </r>
  </si>
  <si>
    <t>Vía con mantenimiento</t>
  </si>
  <si>
    <t>Obras de gran impacto en puntos críticos de movilidad realizadas</t>
  </si>
  <si>
    <t>Mantenimiento de vías peatonales</t>
  </si>
  <si>
    <t xml:space="preserve">Incrementar </t>
  </si>
  <si>
    <t>Señalética para nomenclatura vial instaladas (direccionalidad en vías)</t>
  </si>
  <si>
    <t xml:space="preserve">
Adecuación de la Red semafórica y optimiación de las vías del Municipio de Itagüí</t>
  </si>
  <si>
    <t>Zonas de Estacionamiento Regulado implementadas</t>
  </si>
  <si>
    <t>Secretaria de Movilidad</t>
  </si>
  <si>
    <t>Mantenimiento red semaforizada</t>
  </si>
  <si>
    <t>Actualización del módulo de cálculo de tiempos de la red semaforizada</t>
  </si>
  <si>
    <t>Incremetar</t>
  </si>
  <si>
    <t>Estudio de movilidad para habilitar nuevos cruces semafóricos</t>
  </si>
  <si>
    <t>Mantener</t>
  </si>
  <si>
    <t>Instalación de cruces semafóricos nuevos</t>
  </si>
  <si>
    <t>Implementación de zona amarilla</t>
  </si>
  <si>
    <t>Dotación anual de uniformes de agentes de tránsito, Policía Judicial y patrulleros</t>
  </si>
  <si>
    <t>Dotación tecnológica de agentes de tránsito.</t>
  </si>
  <si>
    <t>Patio dotado para custodia vehículos inmovilizados</t>
  </si>
  <si>
    <t xml:space="preserve">Estudio para la implementación de nuevas rutas </t>
  </si>
  <si>
    <t>Prevención, Seguridad y Cultura Vial</t>
  </si>
  <si>
    <t>Fortalecimiento de Educación y seguridad via</t>
  </si>
  <si>
    <t>Personas beneficiadas de estrategias de educación informal (Área de prevención y seguridad vial)</t>
  </si>
  <si>
    <t>Plan de Movilidad elaborado</t>
  </si>
  <si>
    <t>Paquete de pruebas toxicológicas para determinar el grado de embriaguez por consumo de alcohol o sustancias psicoactivas adquiridos</t>
  </si>
  <si>
    <r>
      <t xml:space="preserve">Estudio, diseño, construcción, Rehabilitación y/o </t>
    </r>
    <r>
      <rPr>
        <b/>
        <sz val="11"/>
        <color theme="1"/>
        <rFont val="Calibri"/>
        <family val="2"/>
        <scheme val="minor"/>
      </rPr>
      <t>mejoramiento de la infraestructura vial</t>
    </r>
  </si>
  <si>
    <t>Elementos viales verticales y horizontales instalados</t>
  </si>
  <si>
    <t>Secretaria de Infraestructura</t>
  </si>
  <si>
    <t xml:space="preserve">Metro lineal </t>
  </si>
  <si>
    <t>Estudios y diseños actualizados red urbana (Diagnóstico  de  vías)</t>
  </si>
  <si>
    <t>Meta de Resultado</t>
  </si>
  <si>
    <t>Línea base</t>
  </si>
  <si>
    <t>Año base</t>
  </si>
  <si>
    <t>Fuente</t>
  </si>
  <si>
    <t>Unidad Adminstrativa Responsable del Programa</t>
  </si>
  <si>
    <t>Código del programa presupuestal</t>
  </si>
  <si>
    <t>Programa presupuestal</t>
  </si>
  <si>
    <t>Código del producto</t>
  </si>
  <si>
    <t>Código del indicador de producto</t>
  </si>
  <si>
    <t>Costo total (Millones de Pesos)</t>
  </si>
  <si>
    <t>Unidad Administrativa Responsable del Producto</t>
  </si>
  <si>
    <t>Ingresos Corrientes de Libre Destinación - ICLD</t>
  </si>
  <si>
    <t>Ingresos Corrientes de Destinación Específica - ICDE</t>
  </si>
  <si>
    <t>SGP Educación</t>
  </si>
  <si>
    <t>SGP Salud</t>
  </si>
  <si>
    <t>SGP Agua Potable y Saneamiento Básico</t>
  </si>
  <si>
    <t>SGP Propósito General</t>
  </si>
  <si>
    <t>SGP Asignaciones Especiales</t>
  </si>
  <si>
    <t>Sistema General de Regalías - SGR</t>
  </si>
  <si>
    <t>Cofinanciación</t>
  </si>
  <si>
    <t>Crédito</t>
  </si>
  <si>
    <t>Otros</t>
  </si>
  <si>
    <t>TOTAL 2020</t>
  </si>
  <si>
    <t>TOTAL 2021</t>
  </si>
  <si>
    <t>TOTAL 2022</t>
  </si>
  <si>
    <t>TOTAL 2023</t>
  </si>
  <si>
    <t>DIFERENCIA DE CONTROL</t>
  </si>
  <si>
    <t>Tiempo promedio de movilización de pasajeros de transporte público –kilómetro recorrido(municipios con población mayor a 100.000 habitantes).</t>
  </si>
  <si>
    <t>Hora</t>
  </si>
  <si>
    <t xml:space="preserve">Estudio de semaforización </t>
  </si>
  <si>
    <t>Seguridad de Transporte</t>
  </si>
  <si>
    <t>2409039</t>
  </si>
  <si>
    <t>240903900</t>
  </si>
  <si>
    <t>240900301</t>
  </si>
  <si>
    <t>240901301</t>
  </si>
  <si>
    <t>240900302</t>
  </si>
  <si>
    <t>240901305</t>
  </si>
  <si>
    <t>2499</t>
  </si>
  <si>
    <t>Fortalecimiento de la gestión y dirección del Sector Transporte</t>
  </si>
  <si>
    <t>2499016</t>
  </si>
  <si>
    <t>249901600</t>
  </si>
  <si>
    <t xml:space="preserve">Disminuir el promedio de muertes y lesionados en accidentes de Tránsito.  </t>
  </si>
  <si>
    <t>17 muertes
2300 lesionados</t>
  </si>
  <si>
    <t>QX Transito</t>
  </si>
  <si>
    <t>15 muertes
2070 lesionados</t>
  </si>
  <si>
    <t>Secretaría de Movilidad</t>
  </si>
  <si>
    <t>2409</t>
  </si>
  <si>
    <t>2409022</t>
  </si>
  <si>
    <t>240902200</t>
  </si>
  <si>
    <t>240902201</t>
  </si>
  <si>
    <r>
      <t>COMPROMISO_1_POR</t>
    </r>
    <r>
      <rPr>
        <b/>
        <sz val="11"/>
        <color theme="0" tint="-4.9989318521683403E-2"/>
        <rFont val="Calibri"/>
        <family val="2"/>
        <scheme val="minor"/>
      </rPr>
      <t>_</t>
    </r>
    <r>
      <rPr>
        <b/>
        <sz val="11"/>
        <color theme="1"/>
        <rFont val="Calibri"/>
        <family val="2"/>
        <scheme val="minor"/>
      </rPr>
      <t>UNA</t>
    </r>
    <r>
      <rPr>
        <b/>
        <sz val="11"/>
        <color theme="0" tint="-4.9989318521683403E-2"/>
        <rFont val="Calibri"/>
        <family val="2"/>
        <scheme val="minor"/>
      </rPr>
      <t>_</t>
    </r>
    <r>
      <rPr>
        <b/>
        <sz val="11"/>
        <color theme="1"/>
        <rFont val="Calibri"/>
        <family val="2"/>
        <scheme val="minor"/>
      </rPr>
      <t>ITAGÜÍ</t>
    </r>
    <r>
      <rPr>
        <b/>
        <sz val="11"/>
        <color theme="0" tint="-4.9989318521683403E-2"/>
        <rFont val="Calibri"/>
        <family val="2"/>
        <scheme val="minor"/>
      </rPr>
      <t>_</t>
    </r>
    <r>
      <rPr>
        <b/>
        <sz val="11"/>
        <color theme="1"/>
        <rFont val="Calibri"/>
        <family val="2"/>
        <scheme val="minor"/>
      </rPr>
      <t>SEGURA</t>
    </r>
    <r>
      <rPr>
        <b/>
        <sz val="11"/>
        <color theme="0" tint="-4.9989318521683403E-2"/>
        <rFont val="Calibri"/>
        <family val="2"/>
        <scheme val="minor"/>
      </rPr>
      <t>_</t>
    </r>
    <r>
      <rPr>
        <b/>
        <sz val="11"/>
        <color theme="1"/>
        <rFont val="Calibri"/>
        <family val="2"/>
        <scheme val="minor"/>
      </rPr>
      <t>CON</t>
    </r>
    <r>
      <rPr>
        <b/>
        <sz val="11"/>
        <color theme="0" tint="-4.9989318521683403E-2"/>
        <rFont val="Calibri"/>
        <family val="2"/>
        <scheme val="minor"/>
      </rPr>
      <t>_</t>
    </r>
    <r>
      <rPr>
        <b/>
        <sz val="11"/>
        <color theme="1"/>
        <rFont val="Calibri"/>
        <family val="2"/>
        <scheme val="minor"/>
      </rPr>
      <t>JUSTICIA</t>
    </r>
    <r>
      <rPr>
        <b/>
        <sz val="11"/>
        <color theme="0" tint="-4.9989318521683403E-2"/>
        <rFont val="Calibri"/>
        <family val="2"/>
        <scheme val="minor"/>
      </rPr>
      <t>_</t>
    </r>
    <r>
      <rPr>
        <b/>
        <sz val="11"/>
        <color theme="1"/>
        <rFont val="Calibri"/>
        <family val="2"/>
        <scheme val="minor"/>
      </rPr>
      <t>Y</t>
    </r>
    <r>
      <rPr>
        <b/>
        <sz val="11"/>
        <color theme="0" tint="-4.9989318521683403E-2"/>
        <rFont val="Calibri"/>
        <family val="2"/>
        <scheme val="minor"/>
      </rPr>
      <t>_</t>
    </r>
    <r>
      <rPr>
        <b/>
        <sz val="11"/>
        <color theme="1"/>
        <rFont val="Calibri"/>
        <family val="2"/>
        <scheme val="minor"/>
      </rPr>
      <t>OPORTUNIDADES</t>
    </r>
  </si>
  <si>
    <r>
      <t>COMPROMISO_2_POR</t>
    </r>
    <r>
      <rPr>
        <b/>
        <sz val="11"/>
        <color theme="0" tint="-4.9989318521683403E-2"/>
        <rFont val="Calibri"/>
        <family val="2"/>
        <scheme val="minor"/>
      </rPr>
      <t>_</t>
    </r>
    <r>
      <rPr>
        <b/>
        <sz val="11"/>
        <color theme="1"/>
        <rFont val="Calibri"/>
        <family val="2"/>
        <scheme val="minor"/>
      </rPr>
      <t>LA</t>
    </r>
    <r>
      <rPr>
        <b/>
        <sz val="11"/>
        <color theme="0" tint="-4.9989318521683403E-2"/>
        <rFont val="Calibri"/>
        <family val="2"/>
        <scheme val="minor"/>
      </rPr>
      <t>_</t>
    </r>
    <r>
      <rPr>
        <b/>
        <sz val="11"/>
        <color theme="1"/>
        <rFont val="Calibri"/>
        <family val="2"/>
        <scheme val="minor"/>
      </rPr>
      <t>MOVILIDAD</t>
    </r>
    <r>
      <rPr>
        <b/>
        <sz val="11"/>
        <color theme="0" tint="-4.9989318521683403E-2"/>
        <rFont val="Calibri"/>
        <family val="2"/>
        <scheme val="minor"/>
      </rPr>
      <t>_</t>
    </r>
    <r>
      <rPr>
        <b/>
        <sz val="11"/>
        <color theme="1"/>
        <rFont val="Calibri"/>
        <family val="2"/>
        <scheme val="minor"/>
      </rPr>
      <t>SOSTENIBLE</t>
    </r>
    <r>
      <rPr>
        <b/>
        <sz val="11"/>
        <color theme="0" tint="-4.9989318521683403E-2"/>
        <rFont val="Calibri"/>
        <family val="2"/>
        <scheme val="minor"/>
      </rPr>
      <t>_</t>
    </r>
    <r>
      <rPr>
        <b/>
        <sz val="11"/>
        <color theme="1"/>
        <rFont val="Calibri"/>
        <family val="2"/>
        <scheme val="minor"/>
      </rPr>
      <t>Y</t>
    </r>
    <r>
      <rPr>
        <b/>
        <sz val="11"/>
        <color theme="0" tint="-4.9989318521683403E-2"/>
        <rFont val="Calibri"/>
        <family val="2"/>
        <scheme val="minor"/>
      </rPr>
      <t>_UN_</t>
    </r>
    <r>
      <rPr>
        <b/>
        <sz val="11"/>
        <color theme="1"/>
        <rFont val="Calibri"/>
        <family val="2"/>
        <scheme val="minor"/>
      </rPr>
      <t>URBANISMO</t>
    </r>
    <r>
      <rPr>
        <b/>
        <sz val="11"/>
        <color theme="0" tint="-4.9989318521683403E-2"/>
        <rFont val="Calibri"/>
        <family val="2"/>
        <scheme val="minor"/>
      </rPr>
      <t>_</t>
    </r>
    <r>
      <rPr>
        <b/>
        <sz val="11"/>
        <color theme="1"/>
        <rFont val="Calibri"/>
        <family val="2"/>
        <scheme val="minor"/>
      </rPr>
      <t>SOCIAL</t>
    </r>
  </si>
  <si>
    <r>
      <t>COMPROMISO_3_POR</t>
    </r>
    <r>
      <rPr>
        <b/>
        <sz val="11"/>
        <color theme="0" tint="-4.9989318521683403E-2"/>
        <rFont val="Calibri"/>
        <family val="2"/>
        <scheme val="minor"/>
      </rPr>
      <t>_</t>
    </r>
    <r>
      <rPr>
        <b/>
        <sz val="11"/>
        <color theme="1"/>
        <rFont val="Calibri"/>
        <family val="2"/>
        <scheme val="minor"/>
      </rPr>
      <t>EL</t>
    </r>
    <r>
      <rPr>
        <b/>
        <sz val="11"/>
        <color theme="0" tint="-4.9989318521683403E-2"/>
        <rFont val="Calibri"/>
        <family val="2"/>
        <scheme val="minor"/>
      </rPr>
      <t>_</t>
    </r>
    <r>
      <rPr>
        <b/>
        <sz val="11"/>
        <color theme="1"/>
        <rFont val="Calibri"/>
        <family val="2"/>
        <scheme val="minor"/>
      </rPr>
      <t>EMPLEO</t>
    </r>
    <r>
      <rPr>
        <b/>
        <sz val="11"/>
        <color theme="0" tint="-4.9989318521683403E-2"/>
        <rFont val="Calibri"/>
        <family val="2"/>
        <scheme val="minor"/>
      </rPr>
      <t>_</t>
    </r>
    <r>
      <rPr>
        <b/>
        <sz val="11"/>
        <color theme="1"/>
        <rFont val="Calibri"/>
        <family val="2"/>
        <scheme val="minor"/>
      </rPr>
      <t>LA</t>
    </r>
    <r>
      <rPr>
        <b/>
        <sz val="11"/>
        <color theme="0" tint="-4.9989318521683403E-2"/>
        <rFont val="Calibri"/>
        <family val="2"/>
        <scheme val="minor"/>
      </rPr>
      <t>_</t>
    </r>
    <r>
      <rPr>
        <b/>
        <sz val="11"/>
        <color theme="1"/>
        <rFont val="Calibri"/>
        <family val="2"/>
        <scheme val="minor"/>
      </rPr>
      <t>ECONOMÍA</t>
    </r>
    <r>
      <rPr>
        <b/>
        <sz val="11"/>
        <color theme="0" tint="-4.9989318521683403E-2"/>
        <rFont val="Calibri"/>
        <family val="2"/>
        <scheme val="minor"/>
      </rPr>
      <t>_</t>
    </r>
    <r>
      <rPr>
        <b/>
        <sz val="11"/>
        <color theme="1"/>
        <rFont val="Calibri"/>
        <family val="2"/>
        <scheme val="minor"/>
      </rPr>
      <t>CREATIVA</t>
    </r>
    <r>
      <rPr>
        <b/>
        <sz val="11"/>
        <color theme="0" tint="-4.9989318521683403E-2"/>
        <rFont val="Calibri"/>
        <family val="2"/>
        <scheme val="minor"/>
      </rPr>
      <t>_</t>
    </r>
    <r>
      <rPr>
        <b/>
        <sz val="11"/>
        <color theme="1"/>
        <rFont val="Calibri"/>
        <family val="2"/>
        <scheme val="minor"/>
      </rPr>
      <t>Y</t>
    </r>
    <r>
      <rPr>
        <b/>
        <sz val="11"/>
        <color theme="0" tint="-4.9989318521683403E-2"/>
        <rFont val="Calibri"/>
        <family val="2"/>
        <scheme val="minor"/>
      </rPr>
      <t>_</t>
    </r>
    <r>
      <rPr>
        <b/>
        <sz val="11"/>
        <color theme="1"/>
        <rFont val="Calibri"/>
        <family val="2"/>
        <scheme val="minor"/>
      </rPr>
      <t>LAS</t>
    </r>
    <r>
      <rPr>
        <b/>
        <sz val="11"/>
        <color theme="0" tint="-4.9989318521683403E-2"/>
        <rFont val="Calibri"/>
        <family val="2"/>
        <scheme val="minor"/>
      </rPr>
      <t>_</t>
    </r>
    <r>
      <rPr>
        <b/>
        <sz val="11"/>
        <color theme="1"/>
        <rFont val="Calibri"/>
        <family val="2"/>
        <scheme val="minor"/>
      </rPr>
      <t>OPORTUNIDADES</t>
    </r>
  </si>
  <si>
    <r>
      <t>COMPROMISO_4_POR</t>
    </r>
    <r>
      <rPr>
        <b/>
        <sz val="11"/>
        <color theme="0" tint="-4.9989318521683403E-2"/>
        <rFont val="Calibri"/>
        <family val="2"/>
        <scheme val="minor"/>
      </rPr>
      <t>_</t>
    </r>
    <r>
      <rPr>
        <b/>
        <sz val="11"/>
        <color theme="1"/>
        <rFont val="Calibri"/>
        <family val="2"/>
        <scheme val="minor"/>
      </rPr>
      <t>EL</t>
    </r>
    <r>
      <rPr>
        <b/>
        <sz val="11"/>
        <color theme="0" tint="-4.9989318521683403E-2"/>
        <rFont val="Calibri"/>
        <family val="2"/>
        <scheme val="minor"/>
      </rPr>
      <t>_</t>
    </r>
    <r>
      <rPr>
        <b/>
        <sz val="11"/>
        <color theme="1"/>
        <rFont val="Calibri"/>
        <family val="2"/>
        <scheme val="minor"/>
      </rPr>
      <t>TEJIDO</t>
    </r>
    <r>
      <rPr>
        <b/>
        <sz val="11"/>
        <color theme="0" tint="-4.9989318521683403E-2"/>
        <rFont val="Calibri"/>
        <family val="2"/>
        <scheme val="minor"/>
      </rPr>
      <t>_</t>
    </r>
    <r>
      <rPr>
        <b/>
        <sz val="11"/>
        <color theme="1"/>
        <rFont val="Calibri"/>
        <family val="2"/>
        <scheme val="minor"/>
      </rPr>
      <t>SOCIAL</t>
    </r>
    <r>
      <rPr>
        <b/>
        <sz val="11"/>
        <color theme="0" tint="-4.9989318521683403E-2"/>
        <rFont val="Calibri"/>
        <family val="2"/>
        <scheme val="minor"/>
      </rPr>
      <t>_</t>
    </r>
    <r>
      <rPr>
        <b/>
        <sz val="11"/>
        <color theme="1"/>
        <rFont val="Calibri"/>
        <family val="2"/>
        <scheme val="minor"/>
      </rPr>
      <t>PARA</t>
    </r>
    <r>
      <rPr>
        <b/>
        <sz val="11"/>
        <color theme="0" tint="-4.9989318521683403E-2"/>
        <rFont val="Calibri"/>
        <family val="2"/>
        <scheme val="minor"/>
      </rPr>
      <t>_</t>
    </r>
    <r>
      <rPr>
        <b/>
        <sz val="11"/>
        <color theme="1"/>
        <rFont val="Calibri"/>
        <family val="2"/>
        <scheme val="minor"/>
      </rPr>
      <t>EL</t>
    </r>
    <r>
      <rPr>
        <b/>
        <sz val="11"/>
        <color theme="0" tint="-4.9989318521683403E-2"/>
        <rFont val="Calibri"/>
        <family val="2"/>
        <scheme val="minor"/>
      </rPr>
      <t>_</t>
    </r>
    <r>
      <rPr>
        <b/>
        <sz val="11"/>
        <color theme="1"/>
        <rFont val="Calibri"/>
        <family val="2"/>
        <scheme val="minor"/>
      </rPr>
      <t>SER</t>
    </r>
    <r>
      <rPr>
        <b/>
        <sz val="11"/>
        <color theme="0" tint="-4.9989318521683403E-2"/>
        <rFont val="Calibri"/>
        <family val="2"/>
        <scheme val="minor"/>
      </rPr>
      <t>_</t>
    </r>
    <r>
      <rPr>
        <b/>
        <sz val="11"/>
        <color theme="1"/>
        <rFont val="Calibri"/>
        <family val="2"/>
        <scheme val="minor"/>
      </rPr>
      <t>LA</t>
    </r>
    <r>
      <rPr>
        <b/>
        <sz val="11"/>
        <color theme="0" tint="-4.9989318521683403E-2"/>
        <rFont val="Calibri"/>
        <family val="2"/>
        <scheme val="minor"/>
      </rPr>
      <t>_</t>
    </r>
    <r>
      <rPr>
        <b/>
        <sz val="11"/>
        <color theme="1"/>
        <rFont val="Calibri"/>
        <family val="2"/>
        <scheme val="minor"/>
      </rPr>
      <t>FAMILIA</t>
    </r>
    <r>
      <rPr>
        <b/>
        <sz val="11"/>
        <color theme="0" tint="-4.9989318521683403E-2"/>
        <rFont val="Calibri"/>
        <family val="2"/>
        <scheme val="minor"/>
      </rPr>
      <t>_</t>
    </r>
    <r>
      <rPr>
        <b/>
        <sz val="11"/>
        <color theme="1"/>
        <rFont val="Calibri"/>
        <family val="2"/>
        <scheme val="minor"/>
      </rPr>
      <t>Y</t>
    </r>
    <r>
      <rPr>
        <b/>
        <sz val="11"/>
        <color theme="0" tint="-4.9989318521683403E-2"/>
        <rFont val="Calibri"/>
        <family val="2"/>
        <scheme val="minor"/>
      </rPr>
      <t>_</t>
    </r>
    <r>
      <rPr>
        <b/>
        <sz val="11"/>
        <color theme="1"/>
        <rFont val="Calibri"/>
        <family val="2"/>
        <scheme val="minor"/>
      </rPr>
      <t>LA</t>
    </r>
    <r>
      <rPr>
        <b/>
        <sz val="11"/>
        <color theme="0" tint="-4.9989318521683403E-2"/>
        <rFont val="Calibri"/>
        <family val="2"/>
        <scheme val="minor"/>
      </rPr>
      <t>_</t>
    </r>
    <r>
      <rPr>
        <b/>
        <sz val="11"/>
        <color theme="1"/>
        <rFont val="Calibri"/>
        <family val="2"/>
        <scheme val="minor"/>
      </rPr>
      <t>COMUNIDAD</t>
    </r>
  </si>
  <si>
    <r>
      <t>COMPROMISO_5_POR</t>
    </r>
    <r>
      <rPr>
        <b/>
        <sz val="11"/>
        <color theme="0" tint="-4.9989318521683403E-2"/>
        <rFont val="Calibri"/>
        <family val="2"/>
        <scheme val="minor"/>
      </rPr>
      <t>_</t>
    </r>
    <r>
      <rPr>
        <b/>
        <sz val="11"/>
        <color theme="1"/>
        <rFont val="Calibri"/>
        <family val="2"/>
        <scheme val="minor"/>
      </rPr>
      <t>UNA</t>
    </r>
    <r>
      <rPr>
        <b/>
        <sz val="11"/>
        <color theme="0" tint="-4.9989318521683403E-2"/>
        <rFont val="Calibri"/>
        <family val="2"/>
        <scheme val="minor"/>
      </rPr>
      <t>_</t>
    </r>
    <r>
      <rPr>
        <b/>
        <sz val="11"/>
        <color theme="1"/>
        <rFont val="Calibri"/>
        <family val="2"/>
        <scheme val="minor"/>
      </rPr>
      <t>ITAGÜÍ</t>
    </r>
    <r>
      <rPr>
        <b/>
        <sz val="11"/>
        <color theme="0" tint="-4.9989318521683403E-2"/>
        <rFont val="Calibri"/>
        <family val="2"/>
        <scheme val="minor"/>
      </rPr>
      <t>_</t>
    </r>
    <r>
      <rPr>
        <b/>
        <sz val="11"/>
        <color theme="1"/>
        <rFont val="Calibri"/>
        <family val="2"/>
        <scheme val="minor"/>
      </rPr>
      <t>AMBIENTALMENTE</t>
    </r>
    <r>
      <rPr>
        <b/>
        <sz val="11"/>
        <color theme="0" tint="-4.9989318521683403E-2"/>
        <rFont val="Calibri"/>
        <family val="2"/>
        <scheme val="minor"/>
      </rPr>
      <t>_</t>
    </r>
    <r>
      <rPr>
        <b/>
        <sz val="11"/>
        <color theme="1"/>
        <rFont val="Calibri"/>
        <family val="2"/>
        <scheme val="minor"/>
      </rPr>
      <t>SOSTENIBLE</t>
    </r>
  </si>
  <si>
    <r>
      <t>COMPROMISO_6_POR</t>
    </r>
    <r>
      <rPr>
        <b/>
        <sz val="11"/>
        <color theme="0" tint="-4.9989318521683403E-2"/>
        <rFont val="Calibri"/>
        <family val="2"/>
        <scheme val="minor"/>
      </rPr>
      <t>_</t>
    </r>
    <r>
      <rPr>
        <b/>
        <sz val="11"/>
        <color theme="1"/>
        <rFont val="Calibri"/>
        <family val="2"/>
        <scheme val="minor"/>
      </rPr>
      <t>UN</t>
    </r>
    <r>
      <rPr>
        <b/>
        <sz val="11"/>
        <color theme="0" tint="-4.9989318521683403E-2"/>
        <rFont val="Calibri"/>
        <family val="2"/>
        <scheme val="minor"/>
      </rPr>
      <t>_</t>
    </r>
    <r>
      <rPr>
        <b/>
        <sz val="11"/>
        <color theme="1"/>
        <rFont val="Calibri"/>
        <family val="2"/>
        <scheme val="minor"/>
      </rPr>
      <t>BUEN</t>
    </r>
    <r>
      <rPr>
        <b/>
        <sz val="11"/>
        <color theme="0" tint="-4.9989318521683403E-2"/>
        <rFont val="Calibri"/>
        <family val="2"/>
        <scheme val="minor"/>
      </rPr>
      <t>_</t>
    </r>
    <r>
      <rPr>
        <b/>
        <sz val="11"/>
        <color theme="1"/>
        <rFont val="Calibri"/>
        <family val="2"/>
        <scheme val="minor"/>
      </rPr>
      <t>GOBIERNO</t>
    </r>
    <r>
      <rPr>
        <b/>
        <sz val="11"/>
        <color theme="0" tint="-4.9989318521683403E-2"/>
        <rFont val="Calibri"/>
        <family val="2"/>
        <scheme val="minor"/>
      </rPr>
      <t>_</t>
    </r>
    <r>
      <rPr>
        <b/>
        <sz val="11"/>
        <color theme="1"/>
        <rFont val="Calibri"/>
        <family val="2"/>
        <scheme val="minor"/>
      </rPr>
      <t>PARA</t>
    </r>
    <r>
      <rPr>
        <b/>
        <sz val="11"/>
        <color theme="0" tint="-4.9989318521683403E-2"/>
        <rFont val="Calibri"/>
        <family val="2"/>
        <scheme val="minor"/>
      </rPr>
      <t>_</t>
    </r>
    <r>
      <rPr>
        <b/>
        <sz val="11"/>
        <color theme="1"/>
        <rFont val="Calibri"/>
        <family val="2"/>
        <scheme val="minor"/>
      </rPr>
      <t>UNA</t>
    </r>
    <r>
      <rPr>
        <b/>
        <sz val="11"/>
        <color theme="0" tint="-4.9989318521683403E-2"/>
        <rFont val="Calibri"/>
        <family val="2"/>
        <scheme val="minor"/>
      </rPr>
      <t>_</t>
    </r>
    <r>
      <rPr>
        <b/>
        <sz val="11"/>
        <color theme="1"/>
        <rFont val="Calibri"/>
        <family val="2"/>
        <scheme val="minor"/>
      </rPr>
      <t>CIUDAD</t>
    </r>
    <r>
      <rPr>
        <b/>
        <sz val="11"/>
        <color theme="0" tint="-4.9989318521683403E-2"/>
        <rFont val="Calibri"/>
        <family val="2"/>
        <scheme val="minor"/>
      </rPr>
      <t>_</t>
    </r>
    <r>
      <rPr>
        <b/>
        <sz val="11"/>
        <color theme="1"/>
        <rFont val="Calibri"/>
        <family val="2"/>
        <scheme val="minor"/>
      </rPr>
      <t>PARTICIPATIVA</t>
    </r>
    <r>
      <rPr>
        <b/>
        <sz val="11"/>
        <color theme="0" tint="-4.9989318521683403E-2"/>
        <rFont val="Calibri"/>
        <family val="2"/>
        <scheme val="minor"/>
      </rPr>
      <t>_</t>
    </r>
    <r>
      <rPr>
        <b/>
        <sz val="11"/>
        <color theme="1"/>
        <rFont val="Calibri"/>
        <family val="2"/>
        <scheme val="minor"/>
      </rPr>
      <t>Y</t>
    </r>
    <r>
      <rPr>
        <b/>
        <sz val="11"/>
        <color theme="0" tint="-4.9989318521683403E-2"/>
        <rFont val="Calibri"/>
        <family val="2"/>
        <scheme val="minor"/>
      </rPr>
      <t>_</t>
    </r>
    <r>
      <rPr>
        <b/>
        <sz val="11"/>
        <color theme="1"/>
        <rFont val="Calibri"/>
        <family val="2"/>
        <scheme val="minor"/>
      </rPr>
      <t>DE</t>
    </r>
    <r>
      <rPr>
        <b/>
        <sz val="11"/>
        <color theme="0" tint="-4.9989318521683403E-2"/>
        <rFont val="Calibri"/>
        <family val="2"/>
        <scheme val="minor"/>
      </rPr>
      <t>_</t>
    </r>
    <r>
      <rPr>
        <b/>
        <sz val="11"/>
        <color theme="1"/>
        <rFont val="Calibri"/>
        <family val="2"/>
        <scheme val="minor"/>
      </rPr>
      <t xml:space="preserve">OPORTUNIDADES </t>
    </r>
  </si>
  <si>
    <t>2409023</t>
  </si>
  <si>
    <t>240902301</t>
  </si>
  <si>
    <t>2409011</t>
  </si>
  <si>
    <t>240901100</t>
  </si>
  <si>
    <t>2409025</t>
  </si>
  <si>
    <t>240902500</t>
  </si>
  <si>
    <t xml:space="preserve">INFORME DE SEGUIMIENTO AL PLAN DE ACCIÓN </t>
  </si>
  <si>
    <t>Código: FO-DE-04</t>
  </si>
  <si>
    <t>Versión: 03</t>
  </si>
  <si>
    <t>Fecha de Actualización:
27/02/2017</t>
  </si>
  <si>
    <t xml:space="preserve">DEPENDENCIA : secretaria de Movilidad </t>
  </si>
  <si>
    <t>FECHA INFORME : SEPTIEMBRE 30 2019</t>
  </si>
  <si>
    <t>DIMENSIÓN : ITAGÜÍ TERRITORIO COMPETITIVO CON INFRAESTRUCTURA ESTRATÉGICA, AMABLE Y SOSTENIBLE</t>
  </si>
  <si>
    <t>EJE ESTRATÉGICO:MOVILIDAD SOSTENIBLE Y TRANSPORTE CON EQUIDAD</t>
  </si>
  <si>
    <t xml:space="preserve">PROGRAMA: : MOVILIDAD SOSTENIBLE Y TRANSPORTE </t>
  </si>
  <si>
    <t>OBJETIVO:      Fortalecer las políticas de transporte público para mejorar la movilidad en el Municipio de Itagüí.</t>
  </si>
  <si>
    <t>CÓDIGO DEL PROYECTO</t>
  </si>
  <si>
    <t>PESO PORCENTUAL PROYECTO</t>
  </si>
  <si>
    <t>CÓDIGO DEL INDICADOR</t>
  </si>
  <si>
    <t xml:space="preserve">PESO PORCENTUAL INDICADOR </t>
  </si>
  <si>
    <t>META PROGRAMADA  (N° Plan Indicativo)</t>
  </si>
  <si>
    <t xml:space="preserve">AVANCE </t>
  </si>
  <si>
    <t>CÓDIGO DE LA ACTIVIDAD</t>
  </si>
  <si>
    <t>PESO PORCENTUAL ACTIVIDAD</t>
  </si>
  <si>
    <t>FUENTES DE VERIFICACIÓN</t>
  </si>
  <si>
    <t>RESPONSABLES DE LAS ACTIVIDADES</t>
  </si>
  <si>
    <t>EN COORDINACIÓN CON</t>
  </si>
  <si>
    <t>OBSERVACIONES</t>
  </si>
  <si>
    <t>PRESUPUESTO ASIGNADO</t>
  </si>
  <si>
    <t>PRESUPUESTO EJECUTADO</t>
  </si>
  <si>
    <t>AVANCE DE EJECUCIÓN FÍSICA DE ACTIVIDADES                                                                                                         (EN % DE CUMPLIMIENTO)</t>
  </si>
  <si>
    <t>FECHA CORTE SEPBRE 30  2019</t>
  </si>
  <si>
    <t>E</t>
  </si>
  <si>
    <t>F</t>
  </si>
  <si>
    <t>M</t>
  </si>
  <si>
    <t>A</t>
  </si>
  <si>
    <t>J</t>
  </si>
  <si>
    <t>S</t>
  </si>
  <si>
    <t>O</t>
  </si>
  <si>
    <t>N</t>
  </si>
  <si>
    <t>%</t>
  </si>
  <si>
    <t>P</t>
  </si>
  <si>
    <t>MODERNIZACIÓN  Y ACTUALIZACIÓN DEL SISTEMA  DE MOVILIDAD</t>
  </si>
  <si>
    <t>Red semafórica moderna e instalada</t>
  </si>
  <si>
    <t>Actualizacion de la red semaforica existente</t>
  </si>
  <si>
    <t>Avances Plan de Acción</t>
  </si>
  <si>
    <t>Instalacion de cruces semaforizados  nuevos</t>
  </si>
  <si>
    <t>Implementación y puesta en marca de la red semaforica</t>
  </si>
  <si>
    <t>Zona de estacionamiento regulado (ZERI) adecuada e implementada</t>
  </si>
  <si>
    <t>0.72</t>
  </si>
  <si>
    <t>12010201</t>
  </si>
  <si>
    <t>selección de operador del ZERI</t>
  </si>
  <si>
    <t>12010202</t>
  </si>
  <si>
    <t>Implementación y puesta en marca del ZERI</t>
  </si>
  <si>
    <t>PROGRAMA:SEGURIDAD Y EDUCACIÓN VIAL</t>
  </si>
  <si>
    <t>1202</t>
  </si>
  <si>
    <t>Mantener Campañas de
 educación 
vial 
realizadas</t>
  </si>
  <si>
    <t>12020101</t>
  </si>
  <si>
    <t>Realización de campañas</t>
  </si>
  <si>
    <t>Mantener capacitaciones 
en seguridad 
vial
 realizadas</t>
  </si>
  <si>
    <t>12020201</t>
  </si>
  <si>
    <t>Mantener  los Controles de tránsito realizados en las 6 
comunas y el corregimiento</t>
  </si>
  <si>
    <t>12020301</t>
  </si>
  <si>
    <t xml:space="preserve">Dotación personal
para todo 
el cuerpo de 
agentes y  todos los agentes
de tránsito con 
funciones de Policía Judicial </t>
  </si>
  <si>
    <t>12020302</t>
  </si>
  <si>
    <t>Fortalecimiento del cuerpo de agentes de transito</t>
  </si>
  <si>
    <t>120202303</t>
  </si>
  <si>
    <t>Cocntrato a titulo de arrendamiento  de un espacio fisico para el almacenamiento  y custodia de los vehìculos inmovilizados por parte de la secretaria de Movilidad del Municipio de Itagui</t>
  </si>
  <si>
    <t>Contrato de arrendamiento</t>
  </si>
  <si>
    <t>MODERNIZACION Y 
MANTENIMIENTO DE LA 
RED SEMAFORICA</t>
  </si>
  <si>
    <t>cruces viales 
semaforizados con
mantenimiento</t>
  </si>
  <si>
    <t>Mantenimiento preventivo</t>
  </si>
  <si>
    <t>Bitacora de mantenimiento</t>
  </si>
  <si>
    <t>Cruces nuevos semaforizados con diapositivos para personas con discapacidad.</t>
  </si>
  <si>
    <t>Instalación de sonorizadores</t>
  </si>
  <si>
    <t>EJE ESTRATÉGICO:MODERNIDAD SOSTENIBLE  Y  TRANSPORTE CON EQUIDAD</t>
  </si>
  <si>
    <t>Controles de tránsito realizados en las 6 comunas y el corregimiento</t>
  </si>
  <si>
    <t>12040101</t>
  </si>
  <si>
    <t>Obras de Mejoramiento en puntos criticos</t>
  </si>
  <si>
    <t>Actas de obra</t>
  </si>
  <si>
    <t>12040102</t>
  </si>
  <si>
    <t>Interventoria para  para mejoramiento en puntos criticos</t>
  </si>
  <si>
    <t>12040103</t>
  </si>
  <si>
    <t>Interventoría de Obra</t>
  </si>
  <si>
    <t>1205</t>
  </si>
  <si>
    <t>MEJORAMIENTO PARA LA SEGURIDAD VIAL SOBRE LA CALLE 48 ENTRE CARRERAS 56 Y 58</t>
  </si>
  <si>
    <t>12050101</t>
  </si>
  <si>
    <t>Obra de mejoramiento sobre la   calle 48  entre cras 56 y 58</t>
  </si>
  <si>
    <t>Actas de Obra y registros Fotograficos</t>
  </si>
  <si>
    <t>12050102</t>
  </si>
  <si>
    <t>Interventoria para el mejoramiento  sobre la calle 48 entre cras56 y 58</t>
  </si>
  <si>
    <t>Implementación nuevas rutas</t>
  </si>
  <si>
    <t>Determinar y adecuar el poligono que delimita la zona amarilla</t>
  </si>
  <si>
    <t>Determinar y adecuar los puntos de acopio de taxis</t>
  </si>
  <si>
    <t>Operación para la implementación del ZERI</t>
  </si>
  <si>
    <t>Determinar y adecuar las Zonas de Estacionamiento Regulado</t>
  </si>
  <si>
    <t>ZER</t>
  </si>
  <si>
    <t>Columna1</t>
  </si>
  <si>
    <t>PR</t>
  </si>
  <si>
    <t>RED SEMAFORICA</t>
  </si>
  <si>
    <t>MOVILIDAD SEGURA</t>
  </si>
  <si>
    <t xml:space="preserve">Informe detallado de los equipos adquridos </t>
  </si>
  <si>
    <t>Adquisicion  y/o mejoramiento  de vehiculos</t>
  </si>
  <si>
    <t xml:space="preserve">informe especifico de equipos adquiridos  y/o reparados </t>
  </si>
  <si>
    <t xml:space="preserve">Adecuación y dotación del bien inmueble </t>
  </si>
  <si>
    <t xml:space="preserve">Mantimiento y adecuacion de sedes </t>
  </si>
  <si>
    <t xml:space="preserve">Realizacion de capacitaciones en seguridad vial </t>
  </si>
  <si>
    <t xml:space="preserve">informes de asistencia </t>
  </si>
  <si>
    <t xml:space="preserve">Realizacion e implementacion del plan de movilidad </t>
  </si>
  <si>
    <t>Diagnostico para determinar los sectores sin cobertura del TPC</t>
  </si>
  <si>
    <t>Informes</t>
  </si>
  <si>
    <t>Laboratorios construido</t>
  </si>
  <si>
    <t>Documentos normativos elaborados
+
Documentos de lineamientos técnicos realizados</t>
  </si>
  <si>
    <t>SEGURIDAD VIAL</t>
  </si>
  <si>
    <t xml:space="preserve">Personas beneficiadas de estrategias de educación informal
</t>
  </si>
  <si>
    <t>Contratación del mantenimiento preventivo y reparaciòn de la red semaforica</t>
  </si>
  <si>
    <t>Adquisición del Modulo de calculo de planes y tiempos para  la red semaforizada</t>
  </si>
  <si>
    <t>Realización del estudio para habilitar nuevos cruces semaforicos</t>
  </si>
  <si>
    <t>Instalación, habilitación y programación en los cruces semaforicos indicados en el estudio</t>
  </si>
  <si>
    <t>PL</t>
  </si>
  <si>
    <t>INVERSIÓN</t>
  </si>
  <si>
    <t>No.</t>
  </si>
  <si>
    <t>Informes de supervición</t>
  </si>
  <si>
    <t>Informes del calculos de planes y tiemppos red semaforizada</t>
  </si>
  <si>
    <t>Estudio habilitación nuevos cruces</t>
  </si>
  <si>
    <t>Informes de la instalación</t>
  </si>
  <si>
    <t>Informe tecnicos</t>
  </si>
  <si>
    <t>Informe tecnico del diagnostico</t>
  </si>
  <si>
    <t>Informe implementación</t>
  </si>
  <si>
    <t xml:space="preserve">Mantenimiento de la red semaforizada y sus componentes </t>
  </si>
  <si>
    <r>
      <t>Contratacion para la dotación</t>
    </r>
    <r>
      <rPr>
        <sz val="10"/>
        <rFont val="Calibri"/>
        <family val="2"/>
        <scheme val="minor"/>
      </rPr>
      <t xml:space="preserve"> de uniformes</t>
    </r>
  </si>
  <si>
    <t>Informe de entrega de Dotación</t>
  </si>
  <si>
    <r>
      <rPr>
        <sz val="10"/>
        <rFont val="Calibri"/>
        <family val="2"/>
        <scheme val="minor"/>
      </rPr>
      <t>Adquisición d</t>
    </r>
    <r>
      <rPr>
        <sz val="10"/>
        <color theme="1"/>
        <rFont val="Calibri"/>
        <family val="2"/>
        <scheme val="minor"/>
      </rPr>
      <t xml:space="preserve">e  equipos tecnólogicos para el buen funcionamiento de los agentes de  transito </t>
    </r>
  </si>
  <si>
    <t>Informe de dotación al patio</t>
  </si>
  <si>
    <t>Contratación para la prestación del servicio de gruas</t>
  </si>
  <si>
    <r>
      <t>Documento oficial del contrato</t>
    </r>
    <r>
      <rPr>
        <sz val="10"/>
        <rFont val="Calibri"/>
        <family val="2"/>
        <scheme val="minor"/>
      </rPr>
      <t xml:space="preserve"> de adquisición y/o </t>
    </r>
    <r>
      <rPr>
        <sz val="10"/>
        <color theme="1"/>
        <rFont val="Calibri"/>
        <family val="2"/>
        <scheme val="minor"/>
      </rPr>
      <t xml:space="preserve">prestacion de servicio de grua </t>
    </r>
  </si>
  <si>
    <t>Documento oficial  del contrato de mantenimiento</t>
  </si>
  <si>
    <t xml:space="preserve">Comunicación de  las normas de transito a los actores viales,  incluyendo en los cruces de alta accidentalidad del Municipio </t>
  </si>
  <si>
    <t>Informes de asistencia 
Registro Fotográfico y publicaciones</t>
  </si>
  <si>
    <t>Contrataciòn y/o convenios para la realización de pruebas toxicologicas</t>
  </si>
  <si>
    <t xml:space="preserve">Contrataciòn de suministro de  publicidad equipos y elementos de control </t>
  </si>
  <si>
    <t>Informes de supervisión del contrato</t>
  </si>
  <si>
    <t>Realización de capacitaciones al personal administrativo</t>
  </si>
  <si>
    <t>Documento oficial que acredite la realizacion del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</si>
</sst>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2" formatCode="_-&quot;$&quot;* #,##0_-;\-&quot;$&quot;* #,##0_-;_-&quot;$&quot;* &quot;-&quot;_-;_-@_-"/>
    <numFmt numFmtId="41" formatCode="_-* #,##0_-;\-* #,##0_-;_-* &quot;-&quot;_-;_-@_-"/>
    <numFmt numFmtId="164" formatCode="_-&quot;$&quot;\ * #,##0_-;\-&quot;$&quot;\ * #,##0_-;_-&quot;$&quot;\ * &quot;-&quot;_-;_-@_-"/>
    <numFmt numFmtId="165" formatCode="_-&quot;$&quot;\ * #,##0.00_-;\-&quot;$&quot;\ * #,##0.00_-;_-&quot;$&quot;\ * &quot;-&quot;??_-;_-@_-"/>
    <numFmt numFmtId="166" formatCode="#,##0.0"/>
    <numFmt numFmtId="167" formatCode="_-* #,##0.000_-;\-* #,##0.000_-;_-* &quot;-&quot;_-;_-@_-"/>
    <numFmt numFmtId="168" formatCode="_-* #,##0.0_-;\-* #,##0.0_-;_-* &quot;-&quot;_-;_-@_-"/>
    <numFmt numFmtId="169" formatCode="0.0"/>
    <numFmt numFmtId="170" formatCode="#,##0.0000000_ ;\-#,##0.0000000\ "/>
    <numFmt numFmtId="171" formatCode="#,##0.00_ ;\-#,##0.00\ "/>
    <numFmt numFmtId="172" formatCode="0.000"/>
    <numFmt numFmtId="173" formatCode="0_ "/>
    <numFmt numFmtId="174" formatCode="#,###.00"/>
    <numFmt numFmtId="175" formatCode="#.00"/>
    <numFmt numFmtId="176" formatCode="#,###"/>
    <numFmt numFmtId="177" formatCode="0.0%"/>
    <numFmt numFmtId="178" formatCode="0.00000%"/>
    <numFmt numFmtId="179" formatCode="0.0000"/>
    <numFmt numFmtId="180" formatCode="#,##0_ ;\-#,##0\ "/>
    <numFmt numFmtId="181" formatCode="_-&quot;$&quot;\ * #,##0.0_-;\-&quot;$&quot;\ * #,##0.0_-;_-&quot;$&quot;\ * &quot;-&quot;_-;_-@_-"/>
    <numFmt numFmtId="182" formatCode="_-&quot;$&quot;\ * #,##0_-;\-&quot;$&quot;\ * #,##0_-;_-&quot;$&quot;\ * &quot;-&quot;??_-;_-@_-"/>
  </numFmts>
  <fonts count="92" x14ac:knownFonts="1">
    <font>
      <sz val="11"/>
      <color theme="1"/>
      <name val="Calibri"/>
      <family val="2"/>
      <scheme val="minor"/>
    </font>
    <font>
      <b/>
      <sz val="11"/>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sz val="7"/>
      <color theme="1"/>
      <name val="Calibri"/>
      <family val="2"/>
      <scheme val="minor"/>
    </font>
    <font>
      <b/>
      <sz val="10"/>
      <color theme="1"/>
      <name val="Calibri"/>
      <family val="2"/>
      <scheme val="minor"/>
    </font>
    <font>
      <sz val="10"/>
      <name val="Calibri"/>
      <family val="2"/>
      <scheme val="minor"/>
    </font>
    <font>
      <sz val="10"/>
      <name val="Arial"/>
      <family val="2"/>
    </font>
    <font>
      <sz val="10"/>
      <color rgb="FF000000"/>
      <name val="Arial"/>
      <family val="2"/>
    </font>
    <font>
      <sz val="10"/>
      <color theme="1"/>
      <name val="Arial"/>
      <family val="2"/>
    </font>
    <font>
      <sz val="11"/>
      <color theme="1"/>
      <name val="Arial Narrow"/>
      <family val="2"/>
    </font>
    <font>
      <sz val="12"/>
      <name val="Calibri"/>
      <family val="2"/>
      <scheme val="minor"/>
    </font>
    <font>
      <sz val="10"/>
      <color rgb="FFFF0000"/>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rgb="FF0000FF"/>
      <name val="Arial Narrow"/>
      <family val="2"/>
    </font>
    <font>
      <sz val="11"/>
      <color rgb="FFCC00FF"/>
      <name val="Arial Narrow"/>
      <family val="2"/>
    </font>
    <font>
      <sz val="11"/>
      <color rgb="FFCC00FF"/>
      <name val="Calibri"/>
      <family val="2"/>
      <scheme val="minor"/>
    </font>
    <font>
      <sz val="12"/>
      <color rgb="FFCC00FF"/>
      <name val="Calibri"/>
      <family val="2"/>
      <scheme val="minor"/>
    </font>
    <font>
      <sz val="12"/>
      <color rgb="FF0000FF"/>
      <name val="Calibri"/>
      <family val="2"/>
      <scheme val="minor"/>
    </font>
    <font>
      <sz val="12"/>
      <color theme="1"/>
      <name val="Calibri"/>
      <family val="2"/>
      <scheme val="minor"/>
    </font>
    <font>
      <sz val="11"/>
      <name val="Arial Narrow"/>
      <family val="2"/>
    </font>
    <font>
      <sz val="12"/>
      <name val="Arial"/>
      <family val="2"/>
    </font>
    <font>
      <sz val="11"/>
      <name val="Calibri"/>
      <family val="2"/>
      <scheme val="minor"/>
    </font>
    <font>
      <b/>
      <sz val="12"/>
      <color theme="1"/>
      <name val="Calibri"/>
      <family val="2"/>
      <scheme val="minor"/>
    </font>
    <font>
      <sz val="9"/>
      <color theme="1"/>
      <name val="Calibri"/>
      <family val="2"/>
      <scheme val="minor"/>
    </font>
    <font>
      <b/>
      <sz val="9"/>
      <color indexed="81"/>
      <name val="Tahoma"/>
      <family val="2"/>
    </font>
    <font>
      <sz val="9"/>
      <color indexed="81"/>
      <name val="Tahoma"/>
      <family val="2"/>
    </font>
    <font>
      <sz val="14"/>
      <color theme="1"/>
      <name val="Calibri"/>
      <family val="2"/>
      <scheme val="minor"/>
    </font>
    <font>
      <b/>
      <sz val="10"/>
      <color theme="1"/>
      <name val="Arial Narrow"/>
      <family val="2"/>
    </font>
    <font>
      <sz val="10"/>
      <color theme="1"/>
      <name val="Arial Narrow"/>
      <family val="2"/>
    </font>
    <font>
      <sz val="10"/>
      <color rgb="FF00B0F0"/>
      <name val="Arial Narrow"/>
      <family val="2"/>
    </font>
    <font>
      <sz val="10"/>
      <color theme="1"/>
      <name val="Calibri"/>
      <family val="2"/>
      <scheme val="minor"/>
    </font>
    <font>
      <b/>
      <sz val="12"/>
      <color theme="0"/>
      <name val="Calibri"/>
      <family val="2"/>
      <scheme val="minor"/>
    </font>
    <font>
      <sz val="9"/>
      <name val="Calibri"/>
      <family val="2"/>
      <scheme val="minor"/>
    </font>
    <font>
      <b/>
      <sz val="11"/>
      <color rgb="FF6F6F6E"/>
      <name val="Calibri"/>
      <family val="2"/>
      <scheme val="minor"/>
    </font>
    <font>
      <b/>
      <sz val="10"/>
      <name val="Calibri"/>
      <family val="2"/>
      <scheme val="minor"/>
    </font>
    <font>
      <b/>
      <sz val="11"/>
      <color indexed="22"/>
      <name val="Calibri"/>
      <family val="2"/>
    </font>
    <font>
      <b/>
      <sz val="11"/>
      <color indexed="8"/>
      <name val="Calibri"/>
      <family val="2"/>
    </font>
    <font>
      <sz val="10"/>
      <name val="Calibri Light"/>
      <family val="2"/>
    </font>
    <font>
      <sz val="10"/>
      <name val="Calibri"/>
      <family val="2"/>
    </font>
    <font>
      <sz val="10"/>
      <color rgb="FF000000"/>
      <name val="Calibri"/>
      <family val="2"/>
    </font>
    <font>
      <sz val="11"/>
      <color indexed="8"/>
      <name val="Calibri"/>
      <family val="2"/>
    </font>
    <font>
      <sz val="11"/>
      <name val="Calibri"/>
      <family val="2"/>
    </font>
    <font>
      <sz val="11"/>
      <color rgb="FFFF0000"/>
      <name val="Calibri"/>
      <family val="2"/>
    </font>
    <font>
      <sz val="10"/>
      <color rgb="FF000000"/>
      <name val="Calibri"/>
      <family val="2"/>
      <scheme val="minor"/>
    </font>
    <font>
      <sz val="10"/>
      <color rgb="FF111111"/>
      <name val="Calibri"/>
      <family val="2"/>
    </font>
    <font>
      <sz val="10"/>
      <color indexed="8"/>
      <name val="Calibri"/>
      <family val="2"/>
    </font>
    <font>
      <sz val="10"/>
      <color indexed="10"/>
      <name val="Calibri"/>
      <family val="2"/>
    </font>
    <font>
      <b/>
      <sz val="10"/>
      <color theme="4" tint="-0.249977111117893"/>
      <name val="Calibri"/>
      <family val="2"/>
      <scheme val="minor"/>
    </font>
    <font>
      <b/>
      <sz val="9"/>
      <name val="Times New Roman"/>
      <family val="1"/>
    </font>
    <font>
      <sz val="9"/>
      <name val="Times New Roman"/>
      <family val="1"/>
    </font>
    <font>
      <b/>
      <sz val="12"/>
      <color rgb="FF000000"/>
      <name val="Tahoma"/>
      <family val="2"/>
    </font>
    <font>
      <b/>
      <sz val="8"/>
      <color rgb="FF000000"/>
      <name val="Tahoma"/>
      <family val="2"/>
    </font>
    <font>
      <sz val="7"/>
      <color rgb="FF000000"/>
      <name val="Tahoma"/>
      <family val="2"/>
    </font>
    <font>
      <b/>
      <sz val="6"/>
      <color rgb="FF000000"/>
      <name val="Tahoma"/>
      <family val="2"/>
    </font>
    <font>
      <sz val="8"/>
      <color rgb="FF6D6D6D"/>
      <name val="Tahoma"/>
      <family val="2"/>
    </font>
    <font>
      <b/>
      <sz val="12"/>
      <color rgb="FFCC00FF"/>
      <name val="Tahoma"/>
      <family val="2"/>
    </font>
    <font>
      <sz val="12"/>
      <color rgb="FFCC00FF"/>
      <name val="Tahoma"/>
      <family val="2"/>
    </font>
    <font>
      <sz val="9"/>
      <color rgb="FF000000"/>
      <name val="Tahoma"/>
      <family val="2"/>
    </font>
    <font>
      <b/>
      <sz val="9"/>
      <color rgb="FF000000"/>
      <name val="Tahoma"/>
      <family val="2"/>
    </font>
    <font>
      <sz val="8"/>
      <name val="Arial"/>
      <family val="2"/>
    </font>
    <font>
      <sz val="8"/>
      <name val="Calibri"/>
      <family val="2"/>
      <scheme val="minor"/>
    </font>
    <font>
      <b/>
      <sz val="8"/>
      <name val="Arial Narrow"/>
      <family val="2"/>
    </font>
    <font>
      <sz val="8"/>
      <color rgb="FF000000"/>
      <name val="Arial Narrow"/>
      <family val="2"/>
    </font>
    <font>
      <b/>
      <sz val="11"/>
      <name val="Calibri"/>
      <family val="2"/>
      <scheme val="minor"/>
    </font>
    <font>
      <sz val="12"/>
      <color rgb="FF000000"/>
      <name val="Arial Narrow"/>
      <family val="2"/>
    </font>
    <font>
      <sz val="8"/>
      <color rgb="FFCC00FF"/>
      <name val="Calibri"/>
      <family val="2"/>
      <scheme val="minor"/>
    </font>
    <font>
      <sz val="8"/>
      <color rgb="FFCC00FF"/>
      <name val="Arial Narrow"/>
      <family val="2"/>
    </font>
    <font>
      <sz val="11"/>
      <color rgb="FF0000FF"/>
      <name val="Calibri"/>
      <family val="2"/>
      <scheme val="minor"/>
    </font>
    <font>
      <sz val="8"/>
      <color rgb="FF0000FF"/>
      <name val="Calibri"/>
      <family val="2"/>
      <scheme val="minor"/>
    </font>
    <font>
      <sz val="8"/>
      <color rgb="FF0000FF"/>
      <name val="Arial Narrow"/>
      <family val="2"/>
    </font>
    <font>
      <sz val="14"/>
      <color rgb="FF000000"/>
      <name val="Arial Narrow"/>
      <family val="2"/>
    </font>
    <font>
      <sz val="14"/>
      <color rgb="FF0000FF"/>
      <name val="Arial Narrow"/>
      <family val="2"/>
    </font>
    <font>
      <sz val="12"/>
      <color rgb="FFCC00FF"/>
      <name val="Arial Narrow"/>
      <family val="2"/>
    </font>
    <font>
      <sz val="12"/>
      <color rgb="FF0000FF"/>
      <name val="Arial Narrow"/>
      <family val="2"/>
    </font>
    <font>
      <b/>
      <sz val="9"/>
      <color theme="0"/>
      <name val="Calibri"/>
      <family val="2"/>
      <scheme val="minor"/>
    </font>
    <font>
      <sz val="11"/>
      <color theme="1"/>
      <name val="Arial"/>
      <family val="2"/>
    </font>
    <font>
      <sz val="12"/>
      <color rgb="FF000000"/>
      <name val="Arial"/>
      <family val="2"/>
    </font>
    <font>
      <b/>
      <sz val="11"/>
      <color theme="0" tint="-4.9989318521683403E-2"/>
      <name val="Calibri"/>
      <family val="2"/>
      <scheme val="minor"/>
    </font>
    <font>
      <sz val="11"/>
      <name val="Arial"/>
      <family val="2"/>
    </font>
    <font>
      <sz val="8"/>
      <color indexed="8"/>
      <name val="Arial"/>
      <family val="2"/>
    </font>
    <font>
      <sz val="9"/>
      <color rgb="FFCC00FF"/>
      <name val="Tahoma"/>
      <family val="2"/>
    </font>
    <font>
      <sz val="7"/>
      <color rgb="FFCC00FF"/>
      <name val="Tahoma"/>
      <family val="2"/>
    </font>
    <font>
      <b/>
      <sz val="9"/>
      <color theme="1"/>
      <name val="Calibri"/>
      <family val="2"/>
      <scheme val="minor"/>
    </font>
    <font>
      <sz val="12"/>
      <color rgb="FFFF0000"/>
      <name val="Calibri"/>
      <family val="2"/>
      <scheme val="minor"/>
    </font>
    <font>
      <sz val="10"/>
      <name val="Arial Narrow"/>
      <family val="2"/>
    </font>
    <font>
      <b/>
      <sz val="12"/>
      <name val="Calibri"/>
      <family val="2"/>
      <scheme val="minor"/>
    </font>
    <font>
      <b/>
      <sz val="8"/>
      <name val="Calibri"/>
      <family val="2"/>
      <scheme val="minor"/>
    </font>
    <font>
      <sz val="8"/>
      <color rgb="FFFF0000"/>
      <name val="Calibri"/>
      <family val="2"/>
      <scheme val="minor"/>
    </font>
  </fonts>
  <fills count="41">
    <fill>
      <patternFill patternType="none"/>
    </fill>
    <fill>
      <patternFill patternType="gray125"/>
    </fill>
    <fill>
      <patternFill patternType="solid">
        <fgColor theme="0"/>
        <bgColor theme="4" tint="0.79998168889431442"/>
      </patternFill>
    </fill>
    <fill>
      <patternFill patternType="solid">
        <fgColor rgb="FFFFFF00"/>
        <bgColor indexed="64"/>
      </patternFill>
    </fill>
    <fill>
      <patternFill patternType="solid">
        <fgColor rgb="FFFFFF00"/>
        <bgColor theme="4" tint="0.79998168889431442"/>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522B57"/>
        <bgColor indexed="64"/>
      </patternFill>
    </fill>
    <fill>
      <patternFill patternType="solid">
        <fgColor theme="4" tint="-0.249977111117893"/>
        <bgColor indexed="64"/>
      </patternFill>
    </fill>
    <fill>
      <patternFill patternType="solid">
        <fgColor rgb="FFECECEC"/>
        <bgColor indexed="64"/>
      </patternFill>
    </fill>
    <fill>
      <patternFill patternType="solid">
        <fgColor theme="4" tint="0.79998168889431442"/>
        <bgColor theme="4" tint="0.79998168889431442"/>
      </patternFill>
    </fill>
    <fill>
      <patternFill patternType="solid">
        <fgColor theme="2" tint="-9.9978637043366805E-2"/>
        <bgColor theme="4" tint="0.79998168889431442"/>
      </patternFill>
    </fill>
    <fill>
      <patternFill patternType="solid">
        <fgColor theme="4" tint="0.79998168889431442"/>
        <bgColor indexed="64"/>
      </patternFill>
    </fill>
    <fill>
      <patternFill patternType="solid">
        <fgColor theme="8" tint="0.79998168889431442"/>
        <bgColor theme="4" tint="0.79998168889431442"/>
      </patternFill>
    </fill>
    <fill>
      <patternFill patternType="solid">
        <fgColor theme="0" tint="-0.249977111117893"/>
        <bgColor theme="4" tint="0.79998168889431442"/>
      </patternFill>
    </fill>
    <fill>
      <patternFill patternType="solid">
        <fgColor theme="2"/>
        <bgColor theme="4" tint="0.79998168889431442"/>
      </patternFill>
    </fill>
    <fill>
      <patternFill patternType="solid">
        <fgColor rgb="FFFFFFFF"/>
        <bgColor rgb="FFFFFFFF"/>
      </patternFill>
    </fill>
    <fill>
      <patternFill patternType="solid">
        <fgColor theme="0"/>
        <bgColor rgb="FFFFFFFF"/>
      </patternFill>
    </fill>
    <fill>
      <patternFill patternType="solid">
        <fgColor indexed="65"/>
        <bgColor indexed="64"/>
      </patternFill>
    </fill>
    <fill>
      <patternFill patternType="solid">
        <fgColor rgb="FFFFFFFF"/>
        <bgColor indexed="64"/>
      </patternFill>
    </fill>
    <fill>
      <patternFill patternType="solid">
        <fgColor theme="7" tint="0.79998168889431442"/>
        <bgColor theme="4" tint="0.79998168889431442"/>
      </patternFill>
    </fill>
    <fill>
      <patternFill patternType="solid">
        <fgColor rgb="FFCCFFCC"/>
        <bgColor theme="4" tint="0.79998168889431442"/>
      </patternFill>
    </fill>
    <fill>
      <patternFill patternType="solid">
        <fgColor theme="0"/>
        <bgColor theme="4" tint="0.79995117038483843"/>
      </patternFill>
    </fill>
    <fill>
      <patternFill patternType="solid">
        <fgColor theme="2" tint="-0.249977111117893"/>
        <bgColor indexed="64"/>
      </patternFill>
    </fill>
    <fill>
      <patternFill patternType="solid">
        <fgColor theme="7" tint="0.59999389629810485"/>
        <bgColor theme="4" tint="0.79998168889431442"/>
      </patternFill>
    </fill>
    <fill>
      <patternFill patternType="solid">
        <fgColor theme="0" tint="-0.14999847407452621"/>
        <bgColor theme="4" tint="0.79998168889431442"/>
      </patternFill>
    </fill>
    <fill>
      <patternFill patternType="solid">
        <fgColor theme="9"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FF0000"/>
        <bgColor theme="4" tint="0.79998168889431442"/>
      </patternFill>
    </fill>
    <fill>
      <patternFill patternType="solid">
        <fgColor theme="2"/>
        <bgColor indexed="64"/>
      </patternFill>
    </fill>
    <fill>
      <patternFill patternType="solid">
        <fgColor rgb="FFFFC000"/>
        <bgColor indexed="64"/>
      </patternFill>
    </fill>
    <fill>
      <patternFill patternType="solid">
        <fgColor theme="6" tint="0.59999389629810485"/>
        <bgColor theme="4" tint="0.79998168889431442"/>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C000"/>
        <bgColor theme="4" tint="0.79998168889431442"/>
      </patternFill>
    </fill>
    <fill>
      <patternFill patternType="solid">
        <fgColor rgb="FF92D050"/>
        <bgColor indexed="64"/>
      </patternFill>
    </fill>
    <fill>
      <patternFill patternType="solid">
        <fgColor rgb="FF92D050"/>
        <bgColor theme="4" tint="0.79998168889431442"/>
      </patternFill>
    </fill>
  </fills>
  <borders count="10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4"/>
      </left>
      <right style="thin">
        <color theme="4"/>
      </right>
      <top style="thin">
        <color theme="4"/>
      </top>
      <bottom style="thin">
        <color theme="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rgb="FFECECEC"/>
      </left>
      <right style="medium">
        <color rgb="FFECECEC"/>
      </right>
      <top style="medium">
        <color rgb="FFECECEC"/>
      </top>
      <bottom style="medium">
        <color rgb="FFECECEC"/>
      </bottom>
      <diagonal/>
    </border>
    <border>
      <left style="medium">
        <color rgb="FFECECEC"/>
      </left>
      <right style="medium">
        <color rgb="FFECECEC"/>
      </right>
      <top/>
      <bottom/>
      <diagonal/>
    </border>
    <border>
      <left style="medium">
        <color rgb="FFECECEC"/>
      </left>
      <right style="medium">
        <color rgb="FFECECEC"/>
      </right>
      <top/>
      <bottom style="medium">
        <color rgb="FFECECEC"/>
      </bottom>
      <diagonal/>
    </border>
    <border>
      <left style="thin">
        <color theme="1"/>
      </left>
      <right style="thin">
        <color theme="1"/>
      </right>
      <top style="thin">
        <color theme="1"/>
      </top>
      <bottom style="thin">
        <color theme="4" tint="0.39997558519241921"/>
      </bottom>
      <diagonal/>
    </border>
    <border>
      <left style="thin">
        <color rgb="FF522B57"/>
      </left>
      <right style="thin">
        <color rgb="FF522B57"/>
      </right>
      <top style="thin">
        <color rgb="FF522B57"/>
      </top>
      <bottom style="thin">
        <color rgb="FF522B57"/>
      </bottom>
      <diagonal/>
    </border>
    <border>
      <left/>
      <right style="thin">
        <color rgb="FF522B57"/>
      </right>
      <top style="thin">
        <color rgb="FF522B57"/>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right style="thin">
        <color indexed="64"/>
      </right>
      <top style="thin">
        <color indexed="64"/>
      </top>
      <bottom style="thin">
        <color theme="4" tint="0.39997558519241921"/>
      </bottom>
      <diagonal/>
    </border>
    <border>
      <left/>
      <right/>
      <top style="thin">
        <color theme="4" tint="0.39997558519241921"/>
      </top>
      <bottom style="thin">
        <color theme="4" tint="0.3999755851924192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style="thin">
        <color rgb="FF000000"/>
      </left>
      <right style="thin">
        <color rgb="FF000000"/>
      </right>
      <top style="thin">
        <color theme="4" tint="0.39997558519241921"/>
      </top>
      <bottom style="thin">
        <color rgb="FF000000"/>
      </bottom>
      <diagonal/>
    </border>
    <border>
      <left style="thin">
        <color indexed="64"/>
      </left>
      <right style="thin">
        <color indexed="64"/>
      </right>
      <top style="thin">
        <color theme="4" tint="0.39997558519241921"/>
      </top>
      <bottom style="thin">
        <color indexed="64"/>
      </bottom>
      <diagonal/>
    </border>
    <border>
      <left style="thin">
        <color indexed="64"/>
      </left>
      <right/>
      <top style="thin">
        <color indexed="64"/>
      </top>
      <bottom style="thin">
        <color theme="4" tint="0.39997558519241921"/>
      </bottom>
      <diagonal/>
    </border>
    <border>
      <left style="thin">
        <color indexed="64"/>
      </left>
      <right style="thin">
        <color indexed="64"/>
      </right>
      <top style="thin">
        <color indexed="64"/>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8"/>
      </top>
      <bottom/>
      <diagonal/>
    </border>
    <border>
      <left/>
      <right style="thin">
        <color indexed="8"/>
      </right>
      <top style="thin">
        <color indexed="8"/>
      </top>
      <bottom/>
      <diagonal/>
    </border>
    <border>
      <left style="thin">
        <color theme="1"/>
      </left>
      <right style="thin">
        <color theme="1"/>
      </right>
      <top/>
      <bottom style="thin">
        <color theme="4" tint="0.39997558519241921"/>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style="thin">
        <color theme="4" tint="0.39997558519241921"/>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indexed="8"/>
      </top>
      <bottom style="thin">
        <color indexed="8"/>
      </bottom>
      <diagonal/>
    </border>
    <border>
      <left style="thin">
        <color indexed="8"/>
      </left>
      <right style="thin">
        <color rgb="FF000000"/>
      </right>
      <top style="thin">
        <color indexed="8"/>
      </top>
      <bottom style="thin">
        <color theme="4" tint="0.39997558519241921"/>
      </bottom>
      <diagonal/>
    </border>
    <border>
      <left style="thin">
        <color indexed="64"/>
      </left>
      <right style="thin">
        <color indexed="64"/>
      </right>
      <top style="thin">
        <color indexed="8"/>
      </top>
      <bottom style="thin">
        <color theme="4" tint="0.39997558519241921"/>
      </bottom>
      <diagonal/>
    </border>
    <border>
      <left/>
      <right style="thin">
        <color theme="4" tint="0.39997558519241921"/>
      </right>
      <top/>
      <bottom style="thin">
        <color theme="4" tint="0.39997558519241921"/>
      </bottom>
      <diagonal/>
    </border>
    <border>
      <left/>
      <right style="thin">
        <color rgb="FF000000"/>
      </right>
      <top style="thin">
        <color rgb="FF000000"/>
      </top>
      <bottom style="thin">
        <color rgb="FF000000"/>
      </bottom>
      <diagonal/>
    </border>
    <border>
      <left/>
      <right style="thin">
        <color rgb="FF000000"/>
      </right>
      <top style="thin">
        <color theme="4" tint="0.39997558519241921"/>
      </top>
      <bottom style="thin">
        <color rgb="FF000000"/>
      </bottom>
      <diagonal/>
    </border>
    <border>
      <left style="thin">
        <color indexed="64"/>
      </left>
      <right/>
      <top style="thin">
        <color indexed="64"/>
      </top>
      <bottom style="thin">
        <color indexed="64"/>
      </bottom>
      <diagonal/>
    </border>
    <border>
      <left/>
      <right style="thin">
        <color rgb="FF522B57"/>
      </right>
      <top style="thin">
        <color rgb="FF522B57"/>
      </top>
      <bottom/>
      <diagonal/>
    </border>
    <border>
      <left style="thin">
        <color indexed="64"/>
      </left>
      <right style="thin">
        <color indexed="64"/>
      </right>
      <top style="thin">
        <color rgb="FFECECEC"/>
      </top>
      <bottom style="thin">
        <color indexed="64"/>
      </bottom>
      <diagonal/>
    </border>
    <border>
      <left style="thin">
        <color indexed="64"/>
      </left>
      <right style="thin">
        <color indexed="64"/>
      </right>
      <top style="thin">
        <color indexed="64"/>
      </top>
      <bottom style="thin">
        <color theme="4" tint="0.39994506668294322"/>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style="medium">
        <color rgb="FFECECEC"/>
      </left>
      <right/>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4"/>
      </left>
      <right style="thin">
        <color theme="4"/>
      </right>
      <top style="thin">
        <color theme="4"/>
      </top>
      <bottom style="thin">
        <color indexed="64"/>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7">
    <xf numFmtId="0" fontId="0" fillId="0" borderId="0"/>
    <xf numFmtId="41" fontId="14" fillId="0" borderId="0" applyFont="0" applyFill="0" applyBorder="0" applyAlignment="0" applyProtection="0"/>
    <xf numFmtId="164" fontId="14" fillId="0" borderId="0" applyFont="0" applyFill="0" applyBorder="0" applyAlignment="0" applyProtection="0"/>
    <xf numFmtId="0" fontId="15" fillId="9" borderId="40">
      <alignment horizontal="center" vertical="center" wrapText="1"/>
    </xf>
    <xf numFmtId="0" fontId="37" fillId="11" borderId="44">
      <alignment horizontal="center" vertical="center" wrapText="1"/>
    </xf>
    <xf numFmtId="9" fontId="44" fillId="0" borderId="0" applyFont="0" applyFill="0" applyBorder="0" applyAlignment="0" applyProtection="0"/>
    <xf numFmtId="165" fontId="14" fillId="0" borderId="0" applyFont="0" applyFill="0" applyBorder="0" applyAlignment="0" applyProtection="0"/>
  </cellStyleXfs>
  <cellXfs count="997">
    <xf numFmtId="0" fontId="0" fillId="0" borderId="0" xfId="0"/>
    <xf numFmtId="0" fontId="0" fillId="0" borderId="0" xfId="0" applyFont="1" applyFill="1" applyAlignment="1">
      <alignment horizontal="center"/>
    </xf>
    <xf numFmtId="0" fontId="0" fillId="0" borderId="3" xfId="0" applyFont="1" applyFill="1" applyBorder="1" applyAlignment="1">
      <alignment horizont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applyFill="1" applyBorder="1" applyAlignment="1">
      <alignment vertical="center" wrapText="1"/>
    </xf>
    <xf numFmtId="0" fontId="0" fillId="0" borderId="0" xfId="0" applyFont="1" applyFill="1" applyBorder="1" applyAlignment="1">
      <alignment horizontal="center"/>
    </xf>
    <xf numFmtId="0" fontId="0" fillId="0" borderId="0" xfId="0" applyFont="1" applyFill="1" applyBorder="1" applyAlignment="1"/>
    <xf numFmtId="0" fontId="0" fillId="0" borderId="5" xfId="0" applyFont="1" applyFill="1" applyBorder="1" applyAlignment="1"/>
    <xf numFmtId="0" fontId="0" fillId="0" borderId="10" xfId="0" applyFont="1" applyFill="1" applyBorder="1" applyAlignment="1">
      <alignment horizontal="center"/>
    </xf>
    <xf numFmtId="0" fontId="0" fillId="0" borderId="0" xfId="0" applyFont="1" applyFill="1" applyBorder="1" applyAlignment="1">
      <alignment horizontal="center"/>
    </xf>
    <xf numFmtId="0" fontId="1" fillId="0" borderId="1" xfId="0" applyFont="1" applyFill="1" applyBorder="1" applyAlignment="1">
      <alignment horizontal="center" vertical="center" wrapText="1"/>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3" xfId="0" applyFont="1" applyFill="1" applyBorder="1" applyAlignment="1">
      <alignment horizontal="center"/>
    </xf>
    <xf numFmtId="0" fontId="9" fillId="0" borderId="1" xfId="0" applyFont="1" applyFill="1" applyBorder="1" applyAlignment="1" applyProtection="1">
      <alignment horizontal="left" vertical="top" wrapText="1"/>
      <protection locked="0"/>
    </xf>
    <xf numFmtId="0" fontId="7" fillId="0"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vertical="top" wrapText="1"/>
      <protection locked="0"/>
    </xf>
    <xf numFmtId="0" fontId="9" fillId="0" borderId="1" xfId="0" applyFont="1" applyFill="1" applyBorder="1" applyAlignment="1" applyProtection="1">
      <alignment vertical="top" wrapText="1"/>
      <protection locked="0"/>
    </xf>
    <xf numFmtId="0" fontId="8" fillId="2" borderId="1" xfId="0" applyFont="1" applyFill="1" applyBorder="1" applyAlignment="1" applyProtection="1">
      <alignment vertical="center" wrapText="1"/>
      <protection locked="0"/>
    </xf>
    <xf numFmtId="49" fontId="10" fillId="0" borderId="13" xfId="0" applyNumberFormat="1" applyFont="1" applyBorder="1" applyAlignment="1" applyProtection="1">
      <alignment wrapText="1"/>
      <protection locked="0"/>
    </xf>
    <xf numFmtId="0" fontId="11" fillId="0" borderId="1" xfId="0" applyFont="1" applyFill="1" applyBorder="1" applyAlignment="1">
      <alignment vertical="center"/>
    </xf>
    <xf numFmtId="0" fontId="8" fillId="3" borderId="1" xfId="0" applyFont="1" applyFill="1" applyBorder="1" applyAlignment="1" applyProtection="1">
      <alignment vertical="top" wrapText="1"/>
      <protection locked="0"/>
    </xf>
    <xf numFmtId="0" fontId="9" fillId="3" borderId="1" xfId="0" applyFont="1" applyFill="1" applyBorder="1" applyAlignment="1" applyProtection="1">
      <alignment vertical="top" wrapText="1"/>
      <protection locked="0"/>
    </xf>
    <xf numFmtId="0" fontId="8" fillId="3" borderId="1" xfId="0" applyFont="1" applyFill="1" applyBorder="1" applyAlignment="1" applyProtection="1">
      <alignment vertical="center" wrapText="1"/>
      <protection locked="0"/>
    </xf>
    <xf numFmtId="0" fontId="8" fillId="3" borderId="1" xfId="0" applyFont="1" applyFill="1" applyBorder="1" applyAlignment="1" applyProtection="1">
      <alignment wrapText="1"/>
      <protection locked="0"/>
    </xf>
    <xf numFmtId="0" fontId="11" fillId="3" borderId="1" xfId="0" applyFont="1" applyFill="1" applyBorder="1" applyAlignment="1">
      <alignment vertical="center"/>
    </xf>
    <xf numFmtId="0" fontId="8" fillId="3" borderId="6" xfId="0" applyFont="1" applyFill="1" applyBorder="1" applyAlignment="1" applyProtection="1">
      <alignment horizontal="center" vertical="center" wrapText="1"/>
      <protection locked="0"/>
    </xf>
    <xf numFmtId="0" fontId="5" fillId="3" borderId="1" xfId="0" applyFont="1" applyFill="1" applyBorder="1" applyAlignment="1">
      <alignment horizontal="center" vertical="center" wrapText="1"/>
    </xf>
    <xf numFmtId="0" fontId="8" fillId="3" borderId="1" xfId="0" applyFont="1" applyFill="1" applyBorder="1" applyAlignment="1" applyProtection="1">
      <alignment horizontal="center" vertical="center" wrapText="1"/>
      <protection locked="0"/>
    </xf>
    <xf numFmtId="0" fontId="9" fillId="3" borderId="1" xfId="0" applyFont="1" applyFill="1" applyBorder="1" applyAlignment="1" applyProtection="1">
      <alignment vertical="center" wrapText="1"/>
      <protection locked="0"/>
    </xf>
    <xf numFmtId="0" fontId="7" fillId="0" borderId="1" xfId="0" applyFont="1" applyFill="1" applyBorder="1" applyAlignment="1" applyProtection="1">
      <alignment horizontal="left" vertical="top" wrapText="1"/>
      <protection locked="0"/>
    </xf>
    <xf numFmtId="0" fontId="11" fillId="3" borderId="1" xfId="0" applyFont="1" applyFill="1" applyBorder="1" applyAlignment="1">
      <alignment vertical="center" wrapText="1"/>
    </xf>
    <xf numFmtId="0" fontId="11" fillId="0" borderId="1" xfId="0" applyFont="1" applyFill="1" applyBorder="1" applyAlignment="1">
      <alignment vertical="center" wrapText="1"/>
    </xf>
    <xf numFmtId="0" fontId="7" fillId="0" borderId="1" xfId="0" applyFont="1" applyFill="1" applyBorder="1" applyAlignment="1" applyProtection="1">
      <alignment horizontal="center" vertical="top" wrapText="1"/>
      <protection locked="0"/>
    </xf>
    <xf numFmtId="0" fontId="7" fillId="3" borderId="1" xfId="0" applyFont="1" applyFill="1" applyBorder="1" applyAlignment="1" applyProtection="1">
      <alignment horizontal="left" vertical="top" wrapText="1"/>
      <protection locked="0"/>
    </xf>
    <xf numFmtId="0" fontId="7" fillId="3"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wrapText="1"/>
      <protection locked="0"/>
    </xf>
    <xf numFmtId="0" fontId="7" fillId="3" borderId="1" xfId="0" applyFont="1" applyFill="1" applyBorder="1" applyAlignment="1" applyProtection="1">
      <alignment vertical="center" wrapText="1"/>
      <protection locked="0"/>
    </xf>
    <xf numFmtId="0" fontId="7" fillId="4" borderId="1" xfId="0"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3" borderId="1" xfId="0" applyFont="1" applyFill="1" applyBorder="1" applyAlignment="1">
      <alignment horizontal="center"/>
    </xf>
    <xf numFmtId="0" fontId="9" fillId="3" borderId="1" xfId="0" applyFont="1" applyFill="1" applyBorder="1" applyAlignment="1" applyProtection="1">
      <alignment horizontal="left" vertical="center" wrapText="1"/>
      <protection locked="0"/>
    </xf>
    <xf numFmtId="0" fontId="1" fillId="0" borderId="1" xfId="0" applyFont="1" applyFill="1" applyBorder="1" applyAlignment="1">
      <alignment horizontal="center" vertical="center" wrapText="1"/>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3" xfId="0" applyFont="1" applyFill="1" applyBorder="1" applyAlignment="1">
      <alignment horizontal="center"/>
    </xf>
    <xf numFmtId="0" fontId="13" fillId="2" borderId="1"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top" wrapText="1"/>
      <protection locked="0"/>
    </xf>
    <xf numFmtId="0" fontId="12" fillId="0" borderId="1" xfId="0" applyFont="1" applyFill="1" applyBorder="1" applyAlignment="1" applyProtection="1">
      <alignment horizontal="center" vertical="center" wrapText="1"/>
      <protection locked="0"/>
    </xf>
    <xf numFmtId="0" fontId="23" fillId="0" borderId="1" xfId="0" applyFont="1" applyFill="1" applyBorder="1" applyAlignment="1">
      <alignment vertical="center"/>
    </xf>
    <xf numFmtId="0" fontId="24" fillId="0" borderId="1" xfId="0"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wrapText="1"/>
    </xf>
    <xf numFmtId="0" fontId="25" fillId="0" borderId="0" xfId="0" applyFont="1"/>
    <xf numFmtId="0" fontId="23" fillId="0" borderId="1" xfId="0" applyFont="1" applyFill="1" applyBorder="1" applyAlignment="1">
      <alignment vertical="center" wrapText="1"/>
    </xf>
    <xf numFmtId="0" fontId="8" fillId="0" borderId="1" xfId="0" applyFont="1" applyFill="1" applyBorder="1" applyAlignment="1" applyProtection="1">
      <alignment horizontal="left" vertical="top" wrapText="1"/>
      <protection locked="0"/>
    </xf>
    <xf numFmtId="0" fontId="26" fillId="6" borderId="26" xfId="0" applyFont="1" applyFill="1" applyBorder="1" applyAlignment="1">
      <alignment horizontal="center" vertical="center" wrapText="1"/>
    </xf>
    <xf numFmtId="0" fontId="26" fillId="0" borderId="27" xfId="0" applyFont="1" applyBorder="1" applyAlignment="1">
      <alignment horizontal="center" vertical="center"/>
    </xf>
    <xf numFmtId="0" fontId="0" fillId="0" borderId="30" xfId="0" applyBorder="1"/>
    <xf numFmtId="0" fontId="0" fillId="0" borderId="1" xfId="0" applyBorder="1"/>
    <xf numFmtId="164" fontId="0" fillId="0" borderId="1" xfId="2" applyFont="1" applyBorder="1"/>
    <xf numFmtId="0" fontId="27" fillId="0" borderId="2" xfId="0" applyFont="1" applyBorder="1"/>
    <xf numFmtId="0" fontId="27" fillId="0" borderId="1" xfId="0" applyFont="1" applyBorder="1"/>
    <xf numFmtId="164" fontId="4" fillId="0" borderId="1" xfId="2" applyFont="1" applyBorder="1"/>
    <xf numFmtId="42" fontId="4" fillId="0" borderId="31" xfId="0" applyNumberFormat="1" applyFont="1" applyBorder="1"/>
    <xf numFmtId="0" fontId="31" fillId="8" borderId="1" xfId="0" applyFont="1" applyFill="1" applyBorder="1" applyAlignment="1">
      <alignment horizontal="center" vertical="center" wrapText="1"/>
    </xf>
    <xf numFmtId="3" fontId="31" fillId="8" borderId="1" xfId="0" applyNumberFormat="1" applyFont="1" applyFill="1" applyBorder="1" applyAlignment="1">
      <alignment horizontal="center" vertical="center" wrapText="1"/>
    </xf>
    <xf numFmtId="0" fontId="32" fillId="0" borderId="1" xfId="0" applyFont="1" applyBorder="1" applyAlignment="1">
      <alignment horizontal="center" vertical="center" wrapText="1"/>
    </xf>
    <xf numFmtId="3" fontId="33" fillId="0" borderId="1" xfId="0" applyNumberFormat="1" applyFont="1" applyBorder="1" applyAlignment="1">
      <alignment horizontal="center" vertical="center" wrapText="1"/>
    </xf>
    <xf numFmtId="0" fontId="34" fillId="5" borderId="0" xfId="0" applyFont="1" applyFill="1" applyAlignment="1">
      <alignment wrapText="1"/>
    </xf>
    <xf numFmtId="0" fontId="7" fillId="5" borderId="0" xfId="0" applyFont="1" applyFill="1" applyAlignment="1">
      <alignment wrapText="1"/>
    </xf>
    <xf numFmtId="0" fontId="35" fillId="10" borderId="41" xfId="3" applyFont="1" applyFill="1" applyBorder="1">
      <alignment horizontal="center" vertical="center" wrapText="1"/>
    </xf>
    <xf numFmtId="0" fontId="35" fillId="10" borderId="42" xfId="3" applyFont="1" applyFill="1" applyBorder="1">
      <alignment horizontal="center" vertical="center" wrapText="1"/>
    </xf>
    <xf numFmtId="0" fontId="27" fillId="5" borderId="0" xfId="0" applyFont="1" applyFill="1" applyAlignment="1">
      <alignment wrapText="1"/>
    </xf>
    <xf numFmtId="0" fontId="36" fillId="5" borderId="0" xfId="0" applyFont="1" applyFill="1" applyAlignment="1">
      <alignment wrapText="1"/>
    </xf>
    <xf numFmtId="0" fontId="4" fillId="5" borderId="43" xfId="0" applyFont="1" applyFill="1" applyBorder="1" applyAlignment="1">
      <alignment horizontal="center" vertical="center" wrapText="1"/>
    </xf>
    <xf numFmtId="0" fontId="38" fillId="12" borderId="45" xfId="4" applyFont="1" applyFill="1" applyBorder="1">
      <alignment horizontal="center" vertical="center" wrapText="1"/>
    </xf>
    <xf numFmtId="0" fontId="34" fillId="5" borderId="43" xfId="0" applyFont="1" applyFill="1" applyBorder="1" applyAlignment="1">
      <alignment horizontal="left" vertical="center" wrapText="1"/>
    </xf>
    <xf numFmtId="0" fontId="7" fillId="12" borderId="2"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13" fillId="12" borderId="46" xfId="0" applyFont="1" applyFill="1" applyBorder="1" applyAlignment="1">
      <alignment horizontal="center" vertical="center" wrapText="1"/>
    </xf>
    <xf numFmtId="3" fontId="7" fillId="2" borderId="47" xfId="0" applyNumberFormat="1" applyFont="1" applyFill="1" applyBorder="1" applyAlignment="1">
      <alignment horizontal="center" vertical="center" wrapText="1"/>
    </xf>
    <xf numFmtId="3" fontId="7" fillId="13" borderId="10" xfId="0" applyNumberFormat="1"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0" fillId="5" borderId="0" xfId="0" applyFill="1" applyProtection="1">
      <protection locked="0"/>
    </xf>
    <xf numFmtId="0" fontId="25" fillId="5" borderId="0" xfId="0" applyFont="1" applyFill="1" applyProtection="1">
      <protection locked="0"/>
    </xf>
    <xf numFmtId="0" fontId="7" fillId="2" borderId="46"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1" xfId="0" applyFont="1" applyBorder="1" applyAlignment="1">
      <alignment horizontal="center" vertical="center" wrapText="1"/>
    </xf>
    <xf numFmtId="0" fontId="1" fillId="5" borderId="0" xfId="0" applyFont="1" applyFill="1" applyAlignment="1" applyProtection="1">
      <alignment horizontal="center" vertical="center"/>
      <protection locked="0"/>
    </xf>
    <xf numFmtId="0" fontId="1" fillId="0" borderId="0" xfId="0" applyFont="1" applyAlignment="1" applyProtection="1">
      <alignment horizontal="left" vertical="center"/>
      <protection locked="0"/>
    </xf>
    <xf numFmtId="0" fontId="1" fillId="5" borderId="0" xfId="0" applyFont="1" applyFill="1" applyAlignment="1" applyProtection="1">
      <alignment horizontal="left" vertical="center"/>
      <protection locked="0"/>
    </xf>
    <xf numFmtId="0" fontId="1" fillId="5" borderId="0" xfId="0" applyFont="1" applyFill="1" applyAlignment="1" applyProtection="1">
      <alignment horizontal="left" vertical="center" wrapText="1"/>
      <protection locked="0"/>
    </xf>
    <xf numFmtId="0" fontId="0" fillId="5" borderId="0" xfId="0" applyFill="1" applyAlignment="1" applyProtection="1">
      <alignment horizontal="center" vertical="center"/>
      <protection locked="0"/>
    </xf>
    <xf numFmtId="0" fontId="25" fillId="0" borderId="1" xfId="0" applyFont="1" applyBorder="1" applyAlignment="1">
      <alignment horizontal="center" vertical="center"/>
    </xf>
    <xf numFmtId="0" fontId="0" fillId="5" borderId="0" xfId="0" applyFill="1" applyAlignment="1" applyProtection="1">
      <alignment horizontal="left" vertical="center"/>
      <protection locked="0"/>
    </xf>
    <xf numFmtId="0" fontId="25" fillId="0" borderId="7" xfId="0" applyFont="1" applyBorder="1" applyAlignment="1">
      <alignment horizontal="center" vertical="center"/>
    </xf>
    <xf numFmtId="0" fontId="7" fillId="2" borderId="46" xfId="0" applyFont="1" applyFill="1" applyBorder="1" applyAlignment="1">
      <alignment horizontal="left" vertical="center" wrapText="1"/>
    </xf>
    <xf numFmtId="0" fontId="7" fillId="2" borderId="2" xfId="0" applyFont="1" applyFill="1" applyBorder="1" applyAlignment="1">
      <alignment horizontal="center" vertical="center" wrapText="1"/>
    </xf>
    <xf numFmtId="1" fontId="7" fillId="2" borderId="46"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166" fontId="7" fillId="2" borderId="47" xfId="0" applyNumberFormat="1" applyFont="1" applyFill="1" applyBorder="1" applyAlignment="1">
      <alignment horizontal="center" vertical="center" wrapText="1"/>
    </xf>
    <xf numFmtId="2" fontId="7" fillId="2" borderId="46" xfId="0" applyNumberFormat="1" applyFont="1" applyFill="1" applyBorder="1" applyAlignment="1">
      <alignment horizontal="center" vertical="center" wrapText="1"/>
    </xf>
    <xf numFmtId="167" fontId="7" fillId="2" borderId="46" xfId="0"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168" fontId="7" fillId="2" borderId="1" xfId="0" applyNumberFormat="1" applyFont="1" applyFill="1" applyBorder="1" applyAlignment="1">
      <alignment horizontal="center" vertical="center" wrapText="1"/>
    </xf>
    <xf numFmtId="3" fontId="7" fillId="0" borderId="2"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25" fillId="0" borderId="48" xfId="0" applyFont="1" applyBorder="1" applyAlignment="1">
      <alignment horizontal="center" vertical="center"/>
    </xf>
    <xf numFmtId="0" fontId="7" fillId="0" borderId="6"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6" xfId="0"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34" fillId="0" borderId="1" xfId="0" applyFont="1" applyBorder="1" applyAlignment="1">
      <alignment horizontal="center" vertical="center" wrapText="1"/>
    </xf>
    <xf numFmtId="0" fontId="13" fillId="0" borderId="1" xfId="0" applyFont="1" applyBorder="1" applyAlignment="1">
      <alignment horizontal="center" vertical="center"/>
    </xf>
    <xf numFmtId="0" fontId="7" fillId="0" borderId="51" xfId="0" applyFont="1" applyBorder="1" applyAlignment="1">
      <alignment horizontal="center" vertical="center" wrapText="1"/>
    </xf>
    <xf numFmtId="0" fontId="42"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43" fillId="0" borderId="46" xfId="0" applyFont="1" applyBorder="1" applyAlignment="1">
      <alignment horizontal="center" vertical="center" wrapText="1"/>
    </xf>
    <xf numFmtId="0" fontId="7" fillId="0" borderId="54" xfId="0" applyFont="1" applyBorder="1" applyAlignment="1">
      <alignment horizontal="center" vertical="center" wrapText="1"/>
    </xf>
    <xf numFmtId="0" fontId="25" fillId="0" borderId="1" xfId="0" applyFont="1" applyBorder="1" applyAlignment="1">
      <alignment vertical="center" wrapText="1"/>
    </xf>
    <xf numFmtId="0" fontId="0" fillId="0" borderId="1" xfId="0" applyBorder="1" applyAlignment="1">
      <alignment vertical="center" wrapText="1"/>
    </xf>
    <xf numFmtId="0" fontId="13" fillId="0" borderId="46" xfId="0" applyFont="1" applyBorder="1" applyAlignment="1">
      <alignment horizontal="center" vertical="center" wrapText="1"/>
    </xf>
    <xf numFmtId="0" fontId="7" fillId="0" borderId="55" xfId="0" applyFont="1" applyBorder="1" applyAlignment="1">
      <alignment horizontal="center" vertical="center" wrapText="1"/>
    </xf>
    <xf numFmtId="0" fontId="0" fillId="0" borderId="56" xfId="0" applyBorder="1" applyAlignment="1">
      <alignment vertical="center" wrapText="1"/>
    </xf>
    <xf numFmtId="169" fontId="7" fillId="0" borderId="1" xfId="0" applyNumberFormat="1" applyFont="1" applyBorder="1" applyAlignment="1">
      <alignment horizontal="center" vertical="center" wrapText="1"/>
    </xf>
    <xf numFmtId="0" fontId="7" fillId="0" borderId="57" xfId="0" applyFont="1" applyBorder="1" applyAlignment="1">
      <alignment horizontal="center" vertical="center" wrapText="1"/>
    </xf>
    <xf numFmtId="0" fontId="0" fillId="0" borderId="58" xfId="0" applyBorder="1" applyAlignment="1">
      <alignment vertical="center" wrapText="1"/>
    </xf>
    <xf numFmtId="169" fontId="13" fillId="0" borderId="1" xfId="0" applyNumberFormat="1" applyFont="1" applyBorder="1" applyAlignment="1">
      <alignment horizontal="center" vertical="center" wrapText="1"/>
    </xf>
    <xf numFmtId="0" fontId="0" fillId="0" borderId="1" xfId="0" applyBorder="1" applyAlignment="1">
      <alignment horizontal="left" vertical="center" wrapText="1"/>
    </xf>
    <xf numFmtId="169" fontId="7" fillId="0" borderId="6" xfId="0" applyNumberFormat="1" applyFont="1" applyBorder="1" applyAlignment="1">
      <alignment horizontal="center" vertical="center" wrapText="1"/>
    </xf>
    <xf numFmtId="0" fontId="4" fillId="0" borderId="59" xfId="0" applyFont="1" applyBorder="1" applyAlignment="1">
      <alignment horizontal="center" vertical="center" wrapText="1"/>
    </xf>
    <xf numFmtId="0" fontId="45" fillId="0" borderId="60" xfId="0" applyFont="1" applyBorder="1" applyAlignment="1">
      <alignment horizontal="center" vertical="center" wrapText="1"/>
    </xf>
    <xf numFmtId="0" fontId="16" fillId="0" borderId="49" xfId="0" applyFont="1" applyBorder="1" applyAlignment="1">
      <alignment horizontal="center" vertical="center" wrapText="1"/>
    </xf>
    <xf numFmtId="0" fontId="4" fillId="0" borderId="43" xfId="0" applyFont="1" applyBorder="1" applyAlignment="1">
      <alignment horizontal="center" vertical="center" wrapText="1"/>
    </xf>
    <xf numFmtId="0" fontId="22" fillId="0" borderId="1"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45" fillId="0" borderId="49" xfId="0" applyFont="1" applyBorder="1" applyAlignment="1">
      <alignment horizontal="center" vertical="center" wrapText="1"/>
    </xf>
    <xf numFmtId="0" fontId="46" fillId="0" borderId="49" xfId="0" applyFont="1" applyBorder="1" applyAlignment="1">
      <alignment horizontal="center" vertical="center" wrapText="1"/>
    </xf>
    <xf numFmtId="0" fontId="7" fillId="0" borderId="63" xfId="0" applyFont="1" applyBorder="1" applyAlignment="1">
      <alignment horizontal="center" vertical="center" wrapText="1"/>
    </xf>
    <xf numFmtId="0" fontId="0" fillId="0" borderId="64" xfId="0" applyBorder="1" applyAlignment="1">
      <alignment horizontal="center" vertical="center" wrapText="1"/>
    </xf>
    <xf numFmtId="3" fontId="7" fillId="2" borderId="10" xfId="0" applyNumberFormat="1" applyFont="1" applyFill="1" applyBorder="1" applyAlignment="1" applyProtection="1">
      <alignment horizontal="center" vertical="center" wrapText="1"/>
      <protection locked="0"/>
    </xf>
    <xf numFmtId="0" fontId="7" fillId="0" borderId="65" xfId="0" applyFont="1" applyBorder="1" applyAlignment="1">
      <alignment horizontal="center" vertical="center" wrapText="1"/>
    </xf>
    <xf numFmtId="2" fontId="7" fillId="0" borderId="1" xfId="0" applyNumberFormat="1" applyFont="1" applyBorder="1" applyAlignment="1">
      <alignment horizontal="center" vertical="center" wrapText="1"/>
    </xf>
    <xf numFmtId="2" fontId="13" fillId="0" borderId="1" xfId="0" applyNumberFormat="1" applyFont="1" applyBorder="1" applyAlignment="1">
      <alignment horizontal="center" vertical="center" wrapText="1"/>
    </xf>
    <xf numFmtId="0" fontId="13" fillId="0" borderId="6" xfId="0" applyFont="1" applyBorder="1" applyAlignment="1">
      <alignment horizontal="center" vertical="center" wrapText="1"/>
    </xf>
    <xf numFmtId="2" fontId="7" fillId="0" borderId="6" xfId="0" applyNumberFormat="1" applyFont="1" applyBorder="1" applyAlignment="1">
      <alignment horizontal="center" vertical="center" wrapText="1"/>
    </xf>
    <xf numFmtId="2" fontId="13" fillId="0" borderId="6"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0" fontId="7" fillId="12" borderId="46" xfId="0" applyFont="1" applyFill="1" applyBorder="1" applyAlignment="1">
      <alignment horizontal="center" vertical="center" wrapText="1"/>
    </xf>
    <xf numFmtId="0" fontId="47" fillId="12" borderId="1" xfId="0" applyFont="1" applyFill="1" applyBorder="1" applyAlignment="1">
      <alignment vertical="center" wrapText="1"/>
    </xf>
    <xf numFmtId="4" fontId="13" fillId="12" borderId="1" xfId="0" applyNumberFormat="1" applyFont="1" applyFill="1" applyBorder="1" applyAlignment="1">
      <alignment horizontal="center" vertical="center" wrapText="1"/>
    </xf>
    <xf numFmtId="4" fontId="7" fillId="12" borderId="46" xfId="0" applyNumberFormat="1" applyFont="1" applyFill="1" applyBorder="1" applyAlignment="1">
      <alignment horizontal="center" vertical="center" wrapText="1"/>
    </xf>
    <xf numFmtId="41" fontId="14" fillId="12" borderId="1" xfId="1" applyFont="1" applyFill="1" applyBorder="1" applyAlignment="1">
      <alignment vertical="center"/>
    </xf>
    <xf numFmtId="0" fontId="0" fillId="0" borderId="0" xfId="0" applyProtection="1">
      <protection locked="0"/>
    </xf>
    <xf numFmtId="0" fontId="7" fillId="0" borderId="1" xfId="0" applyFont="1" applyBorder="1" applyAlignment="1">
      <alignment vertical="center" wrapText="1"/>
    </xf>
    <xf numFmtId="4" fontId="7" fillId="0" borderId="1" xfId="0" applyNumberFormat="1" applyFont="1" applyBorder="1" applyAlignment="1">
      <alignment horizontal="center" vertical="center" wrapText="1"/>
    </xf>
    <xf numFmtId="41" fontId="14" fillId="0" borderId="1" xfId="1" applyFont="1" applyFill="1" applyBorder="1" applyAlignment="1">
      <alignment vertical="center"/>
    </xf>
    <xf numFmtId="0" fontId="47" fillId="12" borderId="1" xfId="0" applyFont="1" applyFill="1" applyBorder="1" applyAlignment="1">
      <alignment horizontal="left" vertical="center" wrapText="1"/>
    </xf>
    <xf numFmtId="4" fontId="7" fillId="12" borderId="1" xfId="0" applyNumberFormat="1" applyFont="1" applyFill="1" applyBorder="1" applyAlignment="1">
      <alignment horizontal="center" vertical="center" wrapText="1"/>
    </xf>
    <xf numFmtId="0" fontId="47" fillId="0" borderId="1" xfId="0" applyFont="1" applyBorder="1" applyAlignment="1">
      <alignment horizontal="left" vertical="center" wrapText="1"/>
    </xf>
    <xf numFmtId="0" fontId="7" fillId="14" borderId="46"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47" fillId="14" borderId="1" xfId="0" applyFont="1" applyFill="1" applyBorder="1" applyAlignment="1">
      <alignment horizontal="left" vertical="center" wrapText="1"/>
    </xf>
    <xf numFmtId="4" fontId="7" fillId="14" borderId="1" xfId="0" applyNumberFormat="1" applyFont="1" applyFill="1" applyBorder="1" applyAlignment="1">
      <alignment horizontal="center" vertical="center" wrapText="1"/>
    </xf>
    <xf numFmtId="41" fontId="14" fillId="14" borderId="1" xfId="1" applyFont="1" applyFill="1" applyBorder="1" applyAlignment="1">
      <alignment vertical="center"/>
    </xf>
    <xf numFmtId="0" fontId="47" fillId="14" borderId="1" xfId="0" applyFont="1" applyFill="1" applyBorder="1" applyAlignment="1">
      <alignment vertical="center" wrapText="1"/>
    </xf>
    <xf numFmtId="0" fontId="7" fillId="14" borderId="1" xfId="0" applyFont="1" applyFill="1" applyBorder="1" applyAlignment="1">
      <alignment vertical="center" wrapText="1"/>
    </xf>
    <xf numFmtId="4" fontId="7" fillId="0" borderId="46" xfId="0" applyNumberFormat="1" applyFont="1" applyBorder="1" applyAlignment="1">
      <alignment horizontal="center" vertical="center" wrapText="1"/>
    </xf>
    <xf numFmtId="0" fontId="7" fillId="0" borderId="46" xfId="0" applyFont="1" applyBorder="1" applyAlignment="1">
      <alignment wrapText="1"/>
    </xf>
    <xf numFmtId="41" fontId="14" fillId="0" borderId="66" xfId="1" applyFont="1" applyFill="1" applyBorder="1" applyAlignment="1">
      <alignment vertical="center"/>
    </xf>
    <xf numFmtId="0" fontId="7" fillId="15" borderId="46" xfId="0" applyFont="1" applyFill="1" applyBorder="1" applyAlignment="1">
      <alignment horizontal="center" vertical="center" wrapText="1"/>
    </xf>
    <xf numFmtId="2" fontId="7" fillId="15" borderId="46" xfId="0" applyNumberFormat="1" applyFont="1" applyFill="1" applyBorder="1" applyAlignment="1">
      <alignment horizontal="center" vertical="center" wrapText="1"/>
    </xf>
    <xf numFmtId="3" fontId="7" fillId="15" borderId="47"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7" fillId="7" borderId="46" xfId="0" applyFont="1" applyFill="1" applyBorder="1" applyAlignment="1">
      <alignment horizontal="center" vertical="center" wrapText="1"/>
    </xf>
    <xf numFmtId="0" fontId="7" fillId="7" borderId="1" xfId="0" applyFont="1" applyFill="1" applyBorder="1" applyAlignment="1">
      <alignment horizontal="center" vertical="center" wrapText="1"/>
    </xf>
    <xf numFmtId="2" fontId="7" fillId="7" borderId="46" xfId="0" applyNumberFormat="1" applyFont="1" applyFill="1" applyBorder="1" applyAlignment="1">
      <alignment horizontal="center" vertical="center" wrapText="1"/>
    </xf>
    <xf numFmtId="3" fontId="7" fillId="7" borderId="2" xfId="0" applyNumberFormat="1" applyFont="1" applyFill="1" applyBorder="1" applyAlignment="1">
      <alignment horizontal="center" vertical="center" wrapText="1"/>
    </xf>
    <xf numFmtId="3" fontId="7" fillId="7" borderId="47" xfId="0" applyNumberFormat="1" applyFont="1" applyFill="1" applyBorder="1" applyAlignment="1">
      <alignment horizontal="center" vertical="center" wrapText="1"/>
    </xf>
    <xf numFmtId="3" fontId="7" fillId="2" borderId="46" xfId="0" applyNumberFormat="1" applyFont="1" applyFill="1" applyBorder="1" applyAlignment="1">
      <alignment horizontal="center" vertical="center" wrapText="1"/>
    </xf>
    <xf numFmtId="3" fontId="7" fillId="7" borderId="1" xfId="0" applyNumberFormat="1" applyFont="1" applyFill="1" applyBorder="1" applyAlignment="1">
      <alignment horizontal="center" vertical="center" wrapText="1"/>
    </xf>
    <xf numFmtId="3" fontId="0" fillId="0" borderId="1" xfId="0" applyNumberFormat="1" applyBorder="1" applyAlignment="1">
      <alignment horizontal="center" vertical="center"/>
    </xf>
    <xf numFmtId="3" fontId="7" fillId="16" borderId="10" xfId="0" applyNumberFormat="1" applyFont="1" applyFill="1" applyBorder="1" applyAlignment="1" applyProtection="1">
      <alignment horizontal="center" vertical="center" wrapText="1"/>
      <protection locked="0"/>
    </xf>
    <xf numFmtId="0" fontId="7" fillId="2" borderId="6" xfId="0" applyFont="1" applyFill="1" applyBorder="1" applyAlignment="1">
      <alignment horizontal="center" vertical="center" wrapText="1"/>
    </xf>
    <xf numFmtId="3" fontId="7" fillId="2" borderId="33" xfId="0" applyNumberFormat="1" applyFont="1" applyFill="1" applyBorder="1" applyAlignment="1">
      <alignment horizontal="center" vertical="center" wrapText="1"/>
    </xf>
    <xf numFmtId="0" fontId="38" fillId="11" borderId="46" xfId="4" applyFont="1" applyBorder="1">
      <alignment horizontal="center" vertical="center" wrapText="1"/>
    </xf>
    <xf numFmtId="0" fontId="9" fillId="0" borderId="46" xfId="0" applyFont="1" applyBorder="1" applyAlignment="1">
      <alignment vertical="center" wrapText="1"/>
    </xf>
    <xf numFmtId="0" fontId="9" fillId="0" borderId="46" xfId="0" applyFont="1" applyBorder="1" applyAlignment="1">
      <alignment horizontal="left" vertical="center" wrapText="1"/>
    </xf>
    <xf numFmtId="0" fontId="0" fillId="0" borderId="46" xfId="0" applyBorder="1" applyAlignment="1">
      <alignment horizontal="center" vertical="center"/>
    </xf>
    <xf numFmtId="0" fontId="7" fillId="2" borderId="47" xfId="0" applyFont="1" applyFill="1" applyBorder="1" applyAlignment="1">
      <alignment horizontal="center" vertical="center" wrapText="1"/>
    </xf>
    <xf numFmtId="0" fontId="9" fillId="12" borderId="46" xfId="0" applyFont="1" applyFill="1" applyBorder="1" applyAlignment="1">
      <alignment vertical="center" wrapText="1"/>
    </xf>
    <xf numFmtId="0" fontId="9" fillId="12" borderId="46" xfId="0" applyFont="1" applyFill="1" applyBorder="1" applyAlignment="1">
      <alignment wrapText="1"/>
    </xf>
    <xf numFmtId="0" fontId="9" fillId="12" borderId="46" xfId="0" applyFont="1" applyFill="1" applyBorder="1" applyAlignment="1">
      <alignment horizontal="left" vertical="center" wrapText="1"/>
    </xf>
    <xf numFmtId="0" fontId="0" fillId="12" borderId="1" xfId="0" applyFill="1" applyBorder="1" applyAlignment="1">
      <alignment horizontal="center" vertical="center"/>
    </xf>
    <xf numFmtId="0" fontId="0" fillId="0" borderId="1" xfId="0" applyBorder="1" applyAlignment="1">
      <alignment horizontal="center" vertical="center"/>
    </xf>
    <xf numFmtId="0" fontId="9" fillId="12" borderId="1" xfId="0" applyFont="1" applyFill="1" applyBorder="1" applyAlignment="1">
      <alignment vertical="center" wrapText="1"/>
    </xf>
    <xf numFmtId="0" fontId="9" fillId="12" borderId="1" xfId="0" applyFont="1" applyFill="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wrapText="1"/>
    </xf>
    <xf numFmtId="0" fontId="9" fillId="12" borderId="1" xfId="0" applyFont="1" applyFill="1" applyBorder="1" applyAlignment="1">
      <alignment horizontal="center" vertical="center" wrapText="1"/>
    </xf>
    <xf numFmtId="0" fontId="9" fillId="0" borderId="46" xfId="0" applyFont="1" applyBorder="1" applyAlignment="1">
      <alignment horizontal="center" vertical="center" wrapText="1"/>
    </xf>
    <xf numFmtId="0" fontId="9" fillId="0" borderId="1" xfId="0" applyFont="1" applyBorder="1" applyAlignment="1">
      <alignment vertical="center"/>
    </xf>
    <xf numFmtId="0" fontId="0" fillId="12" borderId="46" xfId="0" applyFill="1" applyBorder="1" applyAlignment="1">
      <alignment horizontal="center" vertical="center"/>
    </xf>
    <xf numFmtId="0" fontId="9" fillId="0" borderId="46" xfId="0" applyFont="1" applyBorder="1" applyAlignment="1">
      <alignment wrapText="1"/>
    </xf>
    <xf numFmtId="0" fontId="38" fillId="12" borderId="46" xfId="4" applyFont="1" applyFill="1" applyBorder="1">
      <alignment horizontal="center" vertical="center" wrapText="1"/>
    </xf>
    <xf numFmtId="3" fontId="7" fillId="16" borderId="2" xfId="0" applyNumberFormat="1" applyFont="1" applyFill="1" applyBorder="1" applyAlignment="1">
      <alignment horizontal="center" vertical="center" wrapText="1"/>
    </xf>
    <xf numFmtId="3" fontId="7" fillId="16" borderId="47" xfId="0" applyNumberFormat="1" applyFont="1" applyFill="1" applyBorder="1" applyAlignment="1">
      <alignment horizontal="center" vertical="center" wrapText="1"/>
    </xf>
    <xf numFmtId="0" fontId="9" fillId="12" borderId="1" xfId="0" applyFont="1" applyFill="1" applyBorder="1" applyAlignment="1">
      <alignment wrapText="1"/>
    </xf>
    <xf numFmtId="0" fontId="9" fillId="0" borderId="6" xfId="0" applyFont="1" applyBorder="1" applyAlignment="1">
      <alignment wrapText="1"/>
    </xf>
    <xf numFmtId="0" fontId="0" fillId="0" borderId="10" xfId="0" applyBorder="1" applyProtection="1">
      <protection locked="0"/>
    </xf>
    <xf numFmtId="0" fontId="38" fillId="11" borderId="45" xfId="4" applyFont="1" applyBorder="1">
      <alignment horizontal="center" vertical="center" wrapText="1"/>
    </xf>
    <xf numFmtId="0" fontId="7" fillId="0" borderId="48" xfId="0" applyFont="1" applyBorder="1" applyAlignment="1">
      <alignment horizontal="center" vertical="center" wrapText="1"/>
    </xf>
    <xf numFmtId="0" fontId="7" fillId="12" borderId="48" xfId="0" applyFont="1" applyFill="1" applyBorder="1" applyAlignment="1">
      <alignment horizontal="center" vertical="center" wrapText="1"/>
    </xf>
    <xf numFmtId="3" fontId="7" fillId="2" borderId="0" xfId="0" applyNumberFormat="1" applyFont="1" applyFill="1" applyAlignment="1" applyProtection="1">
      <alignment horizontal="center" vertical="center" wrapText="1"/>
      <protection locked="0"/>
    </xf>
    <xf numFmtId="0" fontId="7" fillId="2" borderId="48" xfId="0" applyFont="1" applyFill="1" applyBorder="1" applyAlignment="1">
      <alignment horizontal="center" vertical="center" wrapText="1"/>
    </xf>
    <xf numFmtId="0" fontId="38" fillId="0" borderId="45" xfId="4" applyFont="1" applyFill="1" applyBorder="1">
      <alignment horizontal="center" vertical="center" wrapText="1"/>
    </xf>
    <xf numFmtId="0" fontId="38" fillId="0" borderId="46" xfId="0" applyFont="1" applyBorder="1" applyAlignment="1">
      <alignment horizontal="center" vertical="center" wrapText="1"/>
    </xf>
    <xf numFmtId="3" fontId="7" fillId="0" borderId="46"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42" fillId="0" borderId="67" xfId="0" applyFont="1" applyBorder="1" applyAlignment="1">
      <alignment horizontal="center" vertical="center" wrapText="1"/>
    </xf>
    <xf numFmtId="0" fontId="48" fillId="0" borderId="68" xfId="0" applyFont="1" applyBorder="1" applyAlignment="1">
      <alignment horizontal="center" vertical="center" wrapText="1"/>
    </xf>
    <xf numFmtId="170" fontId="7" fillId="0" borderId="46" xfId="2" applyNumberFormat="1" applyFont="1" applyFill="1" applyBorder="1" applyAlignment="1">
      <alignment horizontal="center" vertical="center" wrapText="1"/>
    </xf>
    <xf numFmtId="171" fontId="7" fillId="0" borderId="46" xfId="2" applyNumberFormat="1" applyFont="1" applyFill="1" applyBorder="1" applyAlignment="1">
      <alignment horizontal="center" vertical="center" wrapText="1"/>
    </xf>
    <xf numFmtId="3" fontId="7" fillId="0" borderId="47" xfId="0" applyNumberFormat="1" applyFont="1" applyBorder="1" applyAlignment="1">
      <alignment horizontal="center" vertical="center" wrapText="1"/>
    </xf>
    <xf numFmtId="9" fontId="7" fillId="17" borderId="1" xfId="0" applyNumberFormat="1" applyFont="1" applyFill="1" applyBorder="1" applyAlignment="1">
      <alignment horizontal="center" vertical="center" wrapText="1"/>
    </xf>
    <xf numFmtId="3" fontId="7" fillId="13" borderId="1" xfId="0" applyNumberFormat="1" applyFont="1" applyFill="1" applyBorder="1" applyAlignment="1">
      <alignment horizontal="center" vertical="center" wrapText="1"/>
    </xf>
    <xf numFmtId="0" fontId="7" fillId="17" borderId="1" xfId="0" applyFont="1" applyFill="1" applyBorder="1" applyAlignment="1">
      <alignment horizontal="center" vertical="center" wrapText="1"/>
    </xf>
    <xf numFmtId="49" fontId="9" fillId="12" borderId="48" xfId="0" applyNumberFormat="1" applyFont="1" applyFill="1" applyBorder="1" applyAlignment="1">
      <alignment horizontal="center" vertical="center" wrapText="1"/>
    </xf>
    <xf numFmtId="49" fontId="34" fillId="12" borderId="46" xfId="0" applyNumberFormat="1" applyFont="1" applyFill="1" applyBorder="1" applyAlignment="1">
      <alignment horizontal="center" vertical="center" wrapText="1"/>
    </xf>
    <xf numFmtId="0" fontId="7" fillId="2" borderId="46" xfId="2" applyNumberFormat="1" applyFont="1" applyFill="1" applyBorder="1" applyAlignment="1">
      <alignment horizontal="center" vertical="center" wrapText="1"/>
    </xf>
    <xf numFmtId="0" fontId="7" fillId="2" borderId="2" xfId="2" applyNumberFormat="1" applyFont="1" applyFill="1" applyBorder="1" applyAlignment="1">
      <alignment horizontal="center" vertical="center" wrapText="1"/>
    </xf>
    <xf numFmtId="49" fontId="34" fillId="5" borderId="1" xfId="0" applyNumberFormat="1" applyFont="1" applyFill="1" applyBorder="1" applyAlignment="1">
      <alignment horizontal="center" vertical="center" wrapText="1"/>
    </xf>
    <xf numFmtId="0" fontId="7" fillId="2" borderId="1" xfId="2" applyNumberFormat="1" applyFont="1" applyFill="1" applyBorder="1" applyAlignment="1">
      <alignment horizontal="center" vertical="center" wrapText="1"/>
    </xf>
    <xf numFmtId="49" fontId="10" fillId="0" borderId="46" xfId="0" applyNumberFormat="1" applyFont="1" applyBorder="1" applyAlignment="1">
      <alignment horizontal="center" vertical="center" wrapText="1"/>
    </xf>
    <xf numFmtId="49" fontId="34" fillId="0" borderId="1" xfId="0" applyNumberFormat="1" applyFont="1" applyBorder="1" applyAlignment="1">
      <alignment horizontal="center" vertical="center" wrapText="1"/>
    </xf>
    <xf numFmtId="49" fontId="10" fillId="12" borderId="46" xfId="0" applyNumberFormat="1" applyFont="1" applyFill="1" applyBorder="1" applyAlignment="1">
      <alignment horizontal="center" vertical="center" wrapText="1"/>
    </xf>
    <xf numFmtId="49" fontId="34" fillId="12" borderId="1" xfId="0" applyNumberFormat="1" applyFont="1" applyFill="1" applyBorder="1" applyAlignment="1">
      <alignment horizontal="center" vertical="center" wrapText="1"/>
    </xf>
    <xf numFmtId="0" fontId="42" fillId="18" borderId="50" xfId="0" applyFont="1" applyFill="1" applyBorder="1" applyAlignment="1">
      <alignment horizontal="center" vertical="center" wrapText="1"/>
    </xf>
    <xf numFmtId="49" fontId="43" fillId="12" borderId="49" xfId="0" applyNumberFormat="1" applyFont="1" applyFill="1" applyBorder="1" applyAlignment="1">
      <alignment horizontal="center" vertical="center" wrapText="1"/>
    </xf>
    <xf numFmtId="49" fontId="42" fillId="12" borderId="49" xfId="0" applyNumberFormat="1" applyFont="1" applyFill="1" applyBorder="1" applyAlignment="1">
      <alignment horizontal="center" vertical="center" wrapText="1"/>
    </xf>
    <xf numFmtId="9" fontId="42" fillId="18" borderId="49" xfId="0" applyNumberFormat="1" applyFont="1" applyFill="1" applyBorder="1" applyAlignment="1">
      <alignment horizontal="center" vertical="center" wrapText="1"/>
    </xf>
    <xf numFmtId="0" fontId="42" fillId="19" borderId="49" xfId="2" applyNumberFormat="1" applyFont="1" applyFill="1" applyBorder="1" applyAlignment="1">
      <alignment horizontal="center" vertical="center" wrapText="1"/>
    </xf>
    <xf numFmtId="49" fontId="43" fillId="12" borderId="50" xfId="0" applyNumberFormat="1" applyFont="1" applyFill="1" applyBorder="1" applyAlignment="1">
      <alignment horizontal="center" vertical="center" wrapText="1"/>
    </xf>
    <xf numFmtId="49" fontId="43" fillId="18" borderId="49" xfId="0" applyNumberFormat="1" applyFont="1" applyFill="1" applyBorder="1" applyAlignment="1">
      <alignment horizontal="center" vertical="center" wrapText="1"/>
    </xf>
    <xf numFmtId="0" fontId="42" fillId="18" borderId="49" xfId="0" applyFont="1" applyFill="1" applyBorder="1" applyAlignment="1">
      <alignment horizontal="center" vertical="center" wrapText="1"/>
    </xf>
    <xf numFmtId="0" fontId="34" fillId="12" borderId="1" xfId="0" applyFont="1" applyFill="1" applyBorder="1" applyAlignment="1">
      <alignment vertical="center" wrapText="1"/>
    </xf>
    <xf numFmtId="0" fontId="34" fillId="12" borderId="1" xfId="0" applyFont="1" applyFill="1" applyBorder="1" applyAlignment="1">
      <alignment horizontal="left" vertical="center" wrapText="1"/>
    </xf>
    <xf numFmtId="0" fontId="34" fillId="12" borderId="1" xfId="0" applyFont="1" applyFill="1" applyBorder="1" applyAlignment="1">
      <alignment horizontal="center" vertical="center"/>
    </xf>
    <xf numFmtId="0" fontId="7" fillId="2" borderId="54" xfId="0" applyFont="1" applyFill="1" applyBorder="1" applyAlignment="1">
      <alignment horizontal="center" vertical="center" wrapText="1"/>
    </xf>
    <xf numFmtId="0" fontId="0" fillId="5" borderId="1" xfId="0" applyFill="1" applyBorder="1" applyAlignment="1">
      <alignment horizontal="center" vertical="center"/>
    </xf>
    <xf numFmtId="0" fontId="34" fillId="0" borderId="1" xfId="0" applyFont="1" applyBorder="1" applyAlignment="1">
      <alignment vertical="center" wrapText="1"/>
    </xf>
    <xf numFmtId="0" fontId="34" fillId="0" borderId="1" xfId="0" applyFont="1" applyBorder="1" applyAlignment="1">
      <alignment horizontal="left" vertical="center" wrapText="1"/>
    </xf>
    <xf numFmtId="0" fontId="34" fillId="0" borderId="1" xfId="0" applyFont="1" applyBorder="1" applyAlignment="1">
      <alignment horizontal="center" vertical="center"/>
    </xf>
    <xf numFmtId="0" fontId="7" fillId="2" borderId="69" xfId="0" applyFont="1" applyFill="1" applyBorder="1" applyAlignment="1">
      <alignment horizontal="center" vertical="center" wrapText="1"/>
    </xf>
    <xf numFmtId="3" fontId="0" fillId="5" borderId="1" xfId="0" applyNumberFormat="1" applyFill="1" applyBorder="1" applyAlignment="1">
      <alignment horizontal="center" vertical="center"/>
    </xf>
    <xf numFmtId="9" fontId="34" fillId="12" borderId="1" xfId="0" applyNumberFormat="1" applyFont="1" applyFill="1" applyBorder="1" applyAlignment="1">
      <alignment horizontal="center" vertical="center"/>
    </xf>
    <xf numFmtId="0" fontId="34" fillId="5" borderId="1" xfId="0" applyFont="1" applyFill="1" applyBorder="1" applyAlignment="1">
      <alignment horizontal="center" vertical="center"/>
    </xf>
    <xf numFmtId="0" fontId="34" fillId="0" borderId="46" xfId="0" applyFont="1" applyBorder="1" applyAlignment="1">
      <alignment vertical="center" wrapText="1"/>
    </xf>
    <xf numFmtId="0" fontId="34" fillId="12" borderId="46" xfId="0" applyFont="1" applyFill="1" applyBorder="1" applyAlignment="1">
      <alignment vertical="center" wrapText="1"/>
    </xf>
    <xf numFmtId="0" fontId="34" fillId="0" borderId="48" xfId="0" applyFont="1" applyBorder="1" applyAlignment="1">
      <alignment horizontal="left" vertical="center" wrapText="1"/>
    </xf>
    <xf numFmtId="0" fontId="34" fillId="12" borderId="47" xfId="0" applyFont="1" applyFill="1" applyBorder="1" applyAlignment="1">
      <alignment vertical="center" wrapText="1"/>
    </xf>
    <xf numFmtId="0" fontId="7" fillId="0" borderId="46" xfId="0" applyFont="1" applyBorder="1" applyAlignment="1">
      <alignment vertical="center" wrapText="1"/>
    </xf>
    <xf numFmtId="0" fontId="7" fillId="5" borderId="1" xfId="0" applyFont="1" applyFill="1" applyBorder="1" applyAlignment="1">
      <alignment horizontal="center" vertical="center"/>
    </xf>
    <xf numFmtId="0" fontId="34" fillId="12" borderId="1" xfId="0" applyFont="1" applyFill="1" applyBorder="1" applyAlignment="1">
      <alignment horizontal="left" vertical="center"/>
    </xf>
    <xf numFmtId="0" fontId="34" fillId="12" borderId="1" xfId="0" applyFont="1" applyFill="1" applyBorder="1" applyAlignment="1">
      <alignment horizontal="justify" vertical="center" wrapText="1"/>
    </xf>
    <xf numFmtId="0" fontId="47" fillId="0" borderId="1" xfId="0" applyFont="1" applyBorder="1" applyAlignment="1">
      <alignment vertical="center" wrapText="1"/>
    </xf>
    <xf numFmtId="0" fontId="34" fillId="0" borderId="48" xfId="0" applyFont="1" applyBorder="1" applyAlignment="1">
      <alignment vertical="center" wrapText="1"/>
    </xf>
    <xf numFmtId="0" fontId="34" fillId="0" borderId="46" xfId="0" applyFont="1" applyBorder="1" applyAlignment="1">
      <alignment horizontal="center" vertical="center"/>
    </xf>
    <xf numFmtId="0" fontId="47" fillId="12" borderId="54" xfId="0" applyFont="1" applyFill="1" applyBorder="1" applyAlignment="1">
      <alignment vertical="center" wrapText="1"/>
    </xf>
    <xf numFmtId="0" fontId="34" fillId="12" borderId="46" xfId="0" applyFont="1" applyFill="1" applyBorder="1" applyAlignment="1">
      <alignment horizontal="center" vertical="center"/>
    </xf>
    <xf numFmtId="0" fontId="47" fillId="0" borderId="54" xfId="0" applyFont="1" applyBorder="1" applyAlignment="1">
      <alignment vertical="center" wrapText="1"/>
    </xf>
    <xf numFmtId="0" fontId="34" fillId="0" borderId="1" xfId="0" applyFont="1" applyBorder="1" applyAlignment="1">
      <alignment horizontal="justify" vertical="center" wrapText="1"/>
    </xf>
    <xf numFmtId="0" fontId="34" fillId="12" borderId="1" xfId="0" applyFont="1" applyFill="1" applyBorder="1" applyAlignment="1">
      <alignment vertical="center"/>
    </xf>
    <xf numFmtId="9" fontId="7" fillId="2" borderId="46" xfId="0" applyNumberFormat="1" applyFont="1" applyFill="1" applyBorder="1" applyAlignment="1">
      <alignment horizontal="center" vertical="center" wrapText="1"/>
    </xf>
    <xf numFmtId="3" fontId="7" fillId="12" borderId="2" xfId="0" applyNumberFormat="1" applyFont="1" applyFill="1" applyBorder="1" applyAlignment="1">
      <alignment horizontal="center" vertical="center" wrapText="1"/>
    </xf>
    <xf numFmtId="3" fontId="7" fillId="20" borderId="2" xfId="0" applyNumberFormat="1" applyFont="1" applyFill="1" applyBorder="1" applyAlignment="1">
      <alignment horizontal="center" vertical="center" wrapText="1"/>
    </xf>
    <xf numFmtId="0" fontId="0" fillId="21" borderId="1" xfId="0" applyFill="1" applyBorder="1" applyAlignment="1">
      <alignment horizontal="center" vertical="center" wrapText="1"/>
    </xf>
    <xf numFmtId="0" fontId="47" fillId="21" borderId="1" xfId="0" applyFont="1" applyFill="1" applyBorder="1" applyAlignment="1">
      <alignment horizontal="center" vertical="center" wrapText="1"/>
    </xf>
    <xf numFmtId="172" fontId="7" fillId="2" borderId="1" xfId="0" applyNumberFormat="1" applyFont="1" applyFill="1" applyBorder="1" applyAlignment="1">
      <alignment horizontal="center" vertical="center" wrapText="1"/>
    </xf>
    <xf numFmtId="9" fontId="0" fillId="12" borderId="1" xfId="0" applyNumberFormat="1" applyFill="1" applyBorder="1" applyAlignment="1">
      <alignment horizontal="center" vertical="center"/>
    </xf>
    <xf numFmtId="9" fontId="0" fillId="0" borderId="1" xfId="0" applyNumberFormat="1" applyBorder="1" applyAlignment="1">
      <alignment horizontal="center" vertical="center"/>
    </xf>
    <xf numFmtId="9" fontId="25" fillId="12" borderId="1" xfId="0" applyNumberFormat="1" applyFont="1" applyFill="1" applyBorder="1" applyAlignment="1">
      <alignment horizontal="center" vertical="center"/>
    </xf>
    <xf numFmtId="0" fontId="7" fillId="2" borderId="53" xfId="0" applyFont="1" applyFill="1" applyBorder="1" applyAlignment="1">
      <alignment horizontal="center" vertical="center" wrapText="1"/>
    </xf>
    <xf numFmtId="0" fontId="38" fillId="0" borderId="70" xfId="4" applyFont="1" applyFill="1" applyBorder="1" applyProtection="1">
      <alignment horizontal="center" vertical="center" wrapText="1"/>
      <protection locked="0"/>
    </xf>
    <xf numFmtId="0" fontId="7" fillId="2" borderId="6"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center" vertical="center" wrapText="1"/>
      <protection locked="0"/>
    </xf>
    <xf numFmtId="3" fontId="7" fillId="2" borderId="2" xfId="0" applyNumberFormat="1" applyFont="1" applyFill="1" applyBorder="1" applyAlignment="1" applyProtection="1">
      <alignment horizontal="center" vertical="center" wrapText="1"/>
      <protection locked="0"/>
    </xf>
    <xf numFmtId="49" fontId="7" fillId="2" borderId="1" xfId="0" applyNumberFormat="1" applyFont="1" applyFill="1" applyBorder="1" applyAlignment="1" applyProtection="1">
      <alignment horizontal="center" vertical="center" wrapText="1"/>
      <protection locked="0"/>
    </xf>
    <xf numFmtId="0" fontId="7" fillId="2" borderId="1" xfId="0" applyFont="1" applyFill="1" applyBorder="1" applyAlignment="1" applyProtection="1">
      <alignment horizontal="left" vertical="center" wrapText="1"/>
      <protection locked="0"/>
    </xf>
    <xf numFmtId="0" fontId="13" fillId="15" borderId="46" xfId="0" applyFont="1" applyFill="1" applyBorder="1" applyAlignment="1">
      <alignment horizontal="center" vertical="center" wrapText="1"/>
    </xf>
    <xf numFmtId="3" fontId="7" fillId="15" borderId="2" xfId="0" applyNumberFormat="1"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0" fontId="7" fillId="22" borderId="6" xfId="0" applyFont="1" applyFill="1" applyBorder="1" applyAlignment="1">
      <alignment horizontal="center" vertical="center" wrapText="1"/>
    </xf>
    <xf numFmtId="0" fontId="7" fillId="15" borderId="1" xfId="0" applyFont="1" applyFill="1" applyBorder="1" applyAlignment="1">
      <alignment horizontal="center" vertical="center" wrapText="1"/>
    </xf>
    <xf numFmtId="9" fontId="7" fillId="2" borderId="1" xfId="0" applyNumberFormat="1"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0" fillId="5" borderId="48" xfId="0"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2" borderId="2"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7" fillId="2" borderId="71" xfId="0" applyFont="1" applyFill="1" applyBorder="1" applyAlignment="1">
      <alignment horizontal="center" vertical="center" wrapText="1"/>
    </xf>
    <xf numFmtId="0" fontId="0" fillId="0" borderId="46" xfId="0" applyBorder="1" applyAlignment="1">
      <alignment horizontal="left" vertical="center" wrapText="1"/>
    </xf>
    <xf numFmtId="3" fontId="7" fillId="23" borderId="2" xfId="0" applyNumberFormat="1" applyFont="1" applyFill="1" applyBorder="1" applyAlignment="1">
      <alignment horizontal="center" vertical="center" wrapText="1"/>
    </xf>
    <xf numFmtId="0" fontId="0" fillId="12" borderId="1" xfId="0" applyFill="1" applyBorder="1" applyAlignment="1">
      <alignment horizontal="left" vertical="center" wrapText="1"/>
    </xf>
    <xf numFmtId="0" fontId="9" fillId="12" borderId="48" xfId="0" applyFont="1" applyFill="1" applyBorder="1" applyAlignment="1">
      <alignment vertical="center" wrapText="1"/>
    </xf>
    <xf numFmtId="0" fontId="0" fillId="0" borderId="46" xfId="0" applyBorder="1" applyAlignment="1">
      <alignment vertical="center" wrapText="1"/>
    </xf>
    <xf numFmtId="0" fontId="9" fillId="0" borderId="48" xfId="0" applyFont="1" applyBorder="1" applyAlignment="1">
      <alignment vertical="center" wrapText="1"/>
    </xf>
    <xf numFmtId="9" fontId="7" fillId="0" borderId="46" xfId="0" applyNumberFormat="1" applyFont="1" applyBorder="1" applyAlignment="1">
      <alignment horizontal="center" vertical="center" wrapText="1"/>
    </xf>
    <xf numFmtId="0" fontId="7" fillId="3" borderId="46" xfId="0" applyFont="1" applyFill="1" applyBorder="1" applyAlignment="1">
      <alignment horizontal="center" vertical="center" wrapText="1"/>
    </xf>
    <xf numFmtId="0" fontId="7" fillId="24" borderId="72" xfId="0" applyFont="1" applyFill="1" applyBorder="1" applyAlignment="1">
      <alignment horizontal="center" vertical="center" wrapText="1"/>
    </xf>
    <xf numFmtId="3" fontId="7" fillId="24" borderId="2" xfId="0" applyNumberFormat="1" applyFont="1" applyFill="1" applyBorder="1" applyAlignment="1">
      <alignment horizontal="center" vertical="center" wrapText="1"/>
    </xf>
    <xf numFmtId="0" fontId="7" fillId="24" borderId="1" xfId="0" applyFont="1" applyFill="1" applyBorder="1" applyAlignment="1">
      <alignment horizontal="center" vertical="center" wrapText="1"/>
    </xf>
    <xf numFmtId="173" fontId="7" fillId="24" borderId="1" xfId="0" applyNumberFormat="1" applyFont="1" applyFill="1" applyBorder="1" applyAlignment="1">
      <alignment horizontal="center" vertical="center" wrapText="1"/>
    </xf>
    <xf numFmtId="0" fontId="34" fillId="24" borderId="6" xfId="0" applyFont="1" applyFill="1" applyBorder="1" applyAlignment="1" applyProtection="1">
      <alignment horizontal="center" vertical="center" wrapText="1"/>
      <protection locked="0"/>
    </xf>
    <xf numFmtId="0" fontId="7" fillId="24" borderId="1" xfId="0" applyFont="1" applyFill="1" applyBorder="1" applyAlignment="1">
      <alignment vertical="center" wrapText="1"/>
    </xf>
    <xf numFmtId="173" fontId="7" fillId="24" borderId="72" xfId="0" applyNumberFormat="1" applyFont="1" applyFill="1" applyBorder="1" applyAlignment="1">
      <alignment horizontal="center" vertical="center" wrapText="1"/>
    </xf>
    <xf numFmtId="0" fontId="34" fillId="5" borderId="6" xfId="0" applyFont="1" applyFill="1" applyBorder="1" applyAlignment="1" applyProtection="1">
      <alignment horizontal="center" vertical="center" wrapText="1"/>
      <protection locked="0"/>
    </xf>
    <xf numFmtId="0" fontId="34" fillId="5" borderId="1" xfId="0" applyFont="1" applyFill="1" applyBorder="1" applyAlignment="1" applyProtection="1">
      <alignment vertical="center" wrapText="1"/>
      <protection locked="0"/>
    </xf>
    <xf numFmtId="3" fontId="34" fillId="5" borderId="2" xfId="0" applyNumberFormat="1" applyFont="1" applyFill="1" applyBorder="1" applyAlignment="1" applyProtection="1">
      <alignment horizontal="center" vertical="center" wrapText="1"/>
      <protection locked="0"/>
    </xf>
    <xf numFmtId="1" fontId="34" fillId="5" borderId="6" xfId="0" applyNumberFormat="1" applyFont="1" applyFill="1" applyBorder="1" applyAlignment="1" applyProtection="1">
      <alignment horizontal="center" vertical="center" wrapText="1"/>
      <protection locked="0"/>
    </xf>
    <xf numFmtId="0" fontId="51" fillId="2" borderId="46" xfId="0" applyFont="1" applyFill="1" applyBorder="1" applyAlignment="1">
      <alignment horizontal="center" vertical="center" wrapText="1"/>
    </xf>
    <xf numFmtId="0" fontId="51" fillId="2" borderId="1" xfId="0" applyFont="1" applyFill="1" applyBorder="1" applyAlignment="1">
      <alignment horizontal="center" vertical="center" wrapText="1"/>
    </xf>
    <xf numFmtId="3" fontId="51" fillId="2" borderId="2" xfId="0" applyNumberFormat="1" applyFont="1" applyFill="1" applyBorder="1" applyAlignment="1">
      <alignment horizontal="center" vertical="center" wrapText="1"/>
    </xf>
    <xf numFmtId="9" fontId="7" fillId="24" borderId="72" xfId="0" applyNumberFormat="1" applyFont="1" applyFill="1" applyBorder="1" applyAlignment="1">
      <alignment horizontal="center" vertical="center" wrapText="1"/>
    </xf>
    <xf numFmtId="0" fontId="7" fillId="4" borderId="46" xfId="0" applyFont="1" applyFill="1" applyBorder="1" applyAlignment="1">
      <alignment horizontal="center" vertical="center" wrapText="1"/>
    </xf>
    <xf numFmtId="0" fontId="4" fillId="0" borderId="1" xfId="0" applyFont="1" applyBorder="1" applyAlignment="1" applyProtection="1">
      <alignment horizontal="center" vertical="center"/>
      <protection locked="0"/>
    </xf>
    <xf numFmtId="0" fontId="38" fillId="0" borderId="1" xfId="4" applyFont="1" applyFill="1" applyBorder="1">
      <alignment horizontal="center" vertical="center" wrapText="1"/>
    </xf>
    <xf numFmtId="0" fontId="7" fillId="2" borderId="14" xfId="0" applyFont="1" applyFill="1" applyBorder="1" applyAlignment="1" applyProtection="1">
      <alignment horizontal="center" vertical="center" wrapText="1"/>
      <protection locked="0"/>
    </xf>
    <xf numFmtId="0" fontId="4" fillId="0" borderId="14" xfId="0" applyFont="1" applyBorder="1" applyAlignment="1">
      <alignment horizontal="center" vertical="center"/>
    </xf>
    <xf numFmtId="0" fontId="38" fillId="0" borderId="14" xfId="0" applyFont="1" applyBorder="1" applyAlignment="1">
      <alignment horizontal="center" vertical="center" wrapText="1"/>
    </xf>
    <xf numFmtId="0" fontId="7" fillId="0" borderId="14" xfId="0" applyFont="1" applyBorder="1" applyAlignment="1">
      <alignment horizontal="center" vertical="center" wrapText="1"/>
    </xf>
    <xf numFmtId="3" fontId="7" fillId="2" borderId="10" xfId="0" applyNumberFormat="1" applyFont="1" applyFill="1" applyBorder="1" applyAlignment="1">
      <alignment horizontal="center" vertical="center" wrapText="1"/>
    </xf>
    <xf numFmtId="0" fontId="25" fillId="0" borderId="0" xfId="0" applyFont="1" applyProtection="1">
      <protection locked="0"/>
    </xf>
    <xf numFmtId="3" fontId="0" fillId="5" borderId="0" xfId="0" applyNumberFormat="1" applyFill="1" applyProtection="1">
      <protection locked="0"/>
    </xf>
    <xf numFmtId="41" fontId="1" fillId="25" borderId="0" xfId="1" applyFont="1" applyFill="1" applyProtection="1">
      <protection locked="0"/>
    </xf>
    <xf numFmtId="0" fontId="55" fillId="0" borderId="0" xfId="0" applyFont="1" applyAlignment="1">
      <alignment horizontal="left" vertical="center" wrapText="1" readingOrder="1"/>
    </xf>
    <xf numFmtId="0" fontId="55" fillId="0" borderId="74" xfId="0" applyFont="1" applyBorder="1" applyAlignment="1">
      <alignment horizontal="center" vertical="center" wrapText="1" readingOrder="1"/>
    </xf>
    <xf numFmtId="0" fontId="55" fillId="0" borderId="76" xfId="0" applyFont="1" applyBorder="1" applyAlignment="1">
      <alignment horizontal="center" vertical="center" wrapText="1" readingOrder="1"/>
    </xf>
    <xf numFmtId="0" fontId="55" fillId="0" borderId="77" xfId="0" applyFont="1" applyBorder="1" applyAlignment="1">
      <alignment horizontal="center" vertical="center" wrapText="1" readingOrder="1"/>
    </xf>
    <xf numFmtId="49" fontId="56" fillId="0" borderId="67" xfId="0" applyNumberFormat="1" applyFont="1" applyBorder="1" applyAlignment="1">
      <alignment horizontal="left" vertical="center" wrapText="1" readingOrder="1"/>
    </xf>
    <xf numFmtId="174" fontId="56" fillId="0" borderId="67" xfId="0" applyNumberFormat="1" applyFont="1" applyBorder="1" applyAlignment="1">
      <alignment horizontal="right" vertical="center" wrapText="1" readingOrder="1"/>
    </xf>
    <xf numFmtId="175" fontId="56" fillId="0" borderId="67" xfId="0" applyNumberFormat="1" applyFont="1" applyBorder="1" applyAlignment="1">
      <alignment horizontal="center" vertical="center" wrapText="1" readingOrder="1"/>
    </xf>
    <xf numFmtId="176" fontId="56" fillId="0" borderId="67" xfId="0" applyNumberFormat="1" applyFont="1" applyBorder="1" applyAlignment="1">
      <alignment horizontal="right" vertical="center" wrapText="1" readingOrder="1"/>
    </xf>
    <xf numFmtId="0" fontId="56" fillId="0" borderId="67" xfId="0" applyFont="1" applyBorder="1" applyAlignment="1">
      <alignment horizontal="center" vertical="center" wrapText="1" readingOrder="1"/>
    </xf>
    <xf numFmtId="0" fontId="20" fillId="0" borderId="0" xfId="0" applyFont="1"/>
    <xf numFmtId="0" fontId="59" fillId="0" borderId="76" xfId="0" applyFont="1" applyBorder="1" applyAlignment="1">
      <alignment horizontal="center" vertical="center" wrapText="1" readingOrder="1"/>
    </xf>
    <xf numFmtId="0" fontId="59" fillId="0" borderId="77" xfId="0" applyFont="1" applyBorder="1" applyAlignment="1">
      <alignment horizontal="center" vertical="center" wrapText="1" readingOrder="1"/>
    </xf>
    <xf numFmtId="174" fontId="60" fillId="0" borderId="67" xfId="0" applyNumberFormat="1" applyFont="1" applyBorder="1" applyAlignment="1">
      <alignment horizontal="right" vertical="center" wrapText="1" readingOrder="1"/>
    </xf>
    <xf numFmtId="176" fontId="60" fillId="0" borderId="67" xfId="0" applyNumberFormat="1" applyFont="1" applyBorder="1" applyAlignment="1">
      <alignment horizontal="right" vertical="center" wrapText="1" readingOrder="1"/>
    </xf>
    <xf numFmtId="49" fontId="61" fillId="0" borderId="67" xfId="0" applyNumberFormat="1" applyFont="1" applyBorder="1" applyAlignment="1">
      <alignment horizontal="left" vertical="center" wrapText="1" readingOrder="1"/>
    </xf>
    <xf numFmtId="49" fontId="62" fillId="0" borderId="67" xfId="0" applyNumberFormat="1" applyFont="1" applyBorder="1" applyAlignment="1">
      <alignment horizontal="left" vertical="center" wrapText="1" readingOrder="1"/>
    </xf>
    <xf numFmtId="0" fontId="63" fillId="0" borderId="1" xfId="0" applyFont="1" applyBorder="1" applyAlignment="1" applyProtection="1">
      <alignment vertical="top" wrapText="1"/>
      <protection locked="0"/>
    </xf>
    <xf numFmtId="0" fontId="63" fillId="2" borderId="1" xfId="0" applyFont="1" applyFill="1" applyBorder="1" applyAlignment="1" applyProtection="1">
      <alignment vertical="center" wrapText="1"/>
      <protection locked="0"/>
    </xf>
    <xf numFmtId="0" fontId="63" fillId="0" borderId="1" xfId="0" applyFont="1" applyFill="1" applyBorder="1" applyAlignment="1" applyProtection="1">
      <alignment vertical="top" wrapText="1"/>
      <protection locked="0"/>
    </xf>
    <xf numFmtId="0" fontId="64" fillId="0" borderId="1" xfId="0" applyFont="1" applyFill="1" applyBorder="1" applyAlignment="1" applyProtection="1">
      <alignment horizontal="left" vertical="top" wrapText="1"/>
      <protection locked="0"/>
    </xf>
    <xf numFmtId="0" fontId="63" fillId="0" borderId="1" xfId="0" applyFont="1" applyFill="1" applyBorder="1" applyAlignment="1" applyProtection="1">
      <alignment horizontal="left" vertical="top" wrapText="1"/>
      <protection locked="0"/>
    </xf>
    <xf numFmtId="0" fontId="0" fillId="0" borderId="1" xfId="0" applyFill="1" applyBorder="1"/>
    <xf numFmtId="0" fontId="2" fillId="0" borderId="1" xfId="0" applyFont="1" applyFill="1" applyBorder="1" applyAlignment="1">
      <alignment horizontal="center" vertical="center"/>
    </xf>
    <xf numFmtId="0" fontId="65" fillId="0" borderId="1" xfId="0" applyFont="1" applyFill="1" applyBorder="1" applyAlignment="1">
      <alignment horizontal="center" vertical="center" wrapText="1"/>
    </xf>
    <xf numFmtId="0" fontId="0" fillId="0" borderId="0" xfId="0" applyFill="1"/>
    <xf numFmtId="0" fontId="4" fillId="0" borderId="0" xfId="0" applyFont="1" applyFill="1" applyAlignment="1">
      <alignment wrapText="1"/>
    </xf>
    <xf numFmtId="0" fontId="0" fillId="0" borderId="1" xfId="0" applyFill="1" applyBorder="1" applyAlignment="1">
      <alignment vertical="center"/>
    </xf>
    <xf numFmtId="0" fontId="4" fillId="0" borderId="1" xfId="0" applyFont="1" applyFill="1" applyBorder="1" applyAlignment="1">
      <alignment vertical="center" wrapText="1"/>
    </xf>
    <xf numFmtId="0" fontId="66" fillId="0" borderId="1" xfId="0" applyFont="1" applyFill="1" applyBorder="1" applyAlignment="1">
      <alignment vertical="center" wrapText="1"/>
    </xf>
    <xf numFmtId="0" fontId="66" fillId="0" borderId="1" xfId="0" applyFont="1" applyFill="1" applyBorder="1" applyAlignment="1">
      <alignment horizontal="justify" vertical="center" wrapText="1"/>
    </xf>
    <xf numFmtId="0" fontId="68"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66" fillId="0" borderId="1" xfId="0" applyFont="1" applyFill="1" applyBorder="1" applyAlignment="1">
      <alignment horizontal="center" vertical="center" wrapText="1"/>
    </xf>
    <xf numFmtId="0" fontId="74" fillId="0" borderId="1" xfId="0" applyFont="1" applyFill="1" applyBorder="1" applyAlignment="1">
      <alignment horizontal="center" vertical="center" wrapText="1"/>
    </xf>
    <xf numFmtId="2" fontId="12" fillId="0" borderId="1" xfId="0" applyNumberFormat="1" applyFont="1" applyFill="1" applyBorder="1" applyAlignment="1">
      <alignment horizontal="center" vertical="center"/>
    </xf>
    <xf numFmtId="3" fontId="12" fillId="0" borderId="1" xfId="0" applyNumberFormat="1" applyFont="1" applyFill="1" applyBorder="1" applyAlignment="1">
      <alignment horizontal="center" vertical="center"/>
    </xf>
    <xf numFmtId="1" fontId="12" fillId="0" borderId="1" xfId="0" applyNumberFormat="1" applyFont="1" applyFill="1" applyBorder="1" applyAlignment="1">
      <alignment horizontal="center" vertical="center"/>
    </xf>
    <xf numFmtId="0" fontId="78" fillId="10" borderId="41" xfId="3" applyFont="1" applyFill="1" applyBorder="1">
      <alignment horizontal="center" vertical="center" wrapText="1"/>
    </xf>
    <xf numFmtId="0" fontId="78" fillId="10" borderId="42" xfId="3" applyFont="1" applyFill="1" applyBorder="1">
      <alignment horizontal="center" vertical="center" wrapText="1"/>
    </xf>
    <xf numFmtId="0" fontId="78" fillId="10" borderId="78" xfId="3" applyFont="1" applyFill="1" applyBorder="1">
      <alignment horizontal="center" vertical="center" wrapText="1"/>
    </xf>
    <xf numFmtId="0" fontId="27" fillId="5" borderId="1" xfId="0" applyFont="1" applyFill="1" applyBorder="1" applyAlignment="1">
      <alignment horizontal="center" vertical="center" wrapText="1"/>
    </xf>
    <xf numFmtId="0" fontId="4" fillId="5" borderId="79" xfId="0" applyFont="1" applyFill="1" applyBorder="1" applyAlignment="1" applyProtection="1">
      <alignment horizontal="center" vertical="center" wrapText="1"/>
      <protection locked="0"/>
    </xf>
    <xf numFmtId="0" fontId="7" fillId="26" borderId="6" xfId="0"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44" xfId="4" applyFont="1" applyFill="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7" fillId="26" borderId="1" xfId="0" applyFont="1" applyFill="1" applyBorder="1" applyAlignment="1" applyProtection="1">
      <alignment horizontal="center" vertical="center" wrapText="1"/>
      <protection locked="0"/>
    </xf>
    <xf numFmtId="0" fontId="7" fillId="27" borderId="1" xfId="0" applyFont="1" applyFill="1" applyBorder="1" applyAlignment="1" applyProtection="1">
      <alignment horizontal="center" vertical="center" wrapText="1"/>
      <protection locked="0"/>
    </xf>
    <xf numFmtId="0" fontId="7" fillId="27" borderId="69" xfId="0" applyFont="1" applyFill="1" applyBorder="1" applyAlignment="1" applyProtection="1">
      <alignment horizontal="center" vertical="center" wrapText="1"/>
      <protection locked="0"/>
    </xf>
    <xf numFmtId="0" fontId="7" fillId="27" borderId="80" xfId="0" applyFont="1" applyFill="1" applyBorder="1" applyAlignment="1">
      <alignment horizontal="center" vertical="center" wrapText="1"/>
    </xf>
    <xf numFmtId="0" fontId="0" fillId="28" borderId="80" xfId="0" applyFill="1" applyBorder="1" applyAlignment="1" applyProtection="1">
      <alignment horizontal="center" vertical="center"/>
      <protection locked="0"/>
    </xf>
    <xf numFmtId="0" fontId="0" fillId="28" borderId="80" xfId="0" applyFill="1" applyBorder="1" applyAlignment="1">
      <alignment horizontal="center" vertical="center"/>
    </xf>
    <xf numFmtId="0" fontId="0" fillId="29" borderId="80" xfId="0" applyFill="1" applyBorder="1" applyAlignment="1" applyProtection="1">
      <alignment horizontal="center" vertical="center"/>
      <protection locked="0"/>
    </xf>
    <xf numFmtId="0" fontId="0" fillId="29" borderId="80" xfId="0" applyFill="1" applyBorder="1" applyAlignment="1">
      <alignment horizontal="center" vertical="center"/>
    </xf>
    <xf numFmtId="0" fontId="0" fillId="6" borderId="80" xfId="0" applyFill="1" applyBorder="1" applyAlignment="1" applyProtection="1">
      <alignment horizontal="center" vertical="center"/>
      <protection locked="0"/>
    </xf>
    <xf numFmtId="0" fontId="0" fillId="6" borderId="80" xfId="0" applyFill="1" applyBorder="1" applyAlignment="1">
      <alignment horizontal="center" vertical="center"/>
    </xf>
    <xf numFmtId="0" fontId="0" fillId="30" borderId="80" xfId="0" applyFill="1" applyBorder="1" applyAlignment="1" applyProtection="1">
      <alignment horizontal="center" vertical="center"/>
      <protection locked="0"/>
    </xf>
    <xf numFmtId="0" fontId="0" fillId="30" borderId="80" xfId="0" applyFill="1" applyBorder="1" applyAlignment="1">
      <alignment horizontal="center" vertical="center"/>
    </xf>
    <xf numFmtId="0" fontId="0" fillId="5" borderId="80" xfId="0" applyFill="1" applyBorder="1" applyAlignment="1">
      <alignment horizontal="center" vertical="center"/>
    </xf>
    <xf numFmtId="0" fontId="0" fillId="5" borderId="0" xfId="0" applyFill="1" applyAlignment="1">
      <alignment horizontal="center" vertical="center"/>
    </xf>
    <xf numFmtId="0" fontId="4" fillId="31" borderId="9" xfId="0" applyFont="1" applyFill="1" applyBorder="1" applyAlignment="1">
      <alignment horizontal="center" vertical="center"/>
    </xf>
    <xf numFmtId="0" fontId="38" fillId="31" borderId="0" xfId="4" applyFont="1" applyFill="1" applyBorder="1">
      <alignment horizontal="center" vertical="center" wrapText="1"/>
    </xf>
    <xf numFmtId="0" fontId="7" fillId="32" borderId="0" xfId="0" applyFont="1" applyFill="1" applyAlignment="1">
      <alignment horizontal="center" vertical="center" wrapText="1"/>
    </xf>
    <xf numFmtId="0" fontId="7" fillId="32" borderId="10" xfId="0" applyFont="1" applyFill="1" applyBorder="1" applyAlignment="1">
      <alignment horizontal="center" vertical="center" wrapText="1"/>
    </xf>
    <xf numFmtId="49" fontId="10" fillId="0" borderId="81" xfId="0" applyNumberFormat="1" applyFont="1" applyBorder="1" applyAlignment="1" applyProtection="1">
      <alignment horizontal="left" vertical="top"/>
      <protection locked="0"/>
    </xf>
    <xf numFmtId="49" fontId="79" fillId="0" borderId="13" xfId="0" applyNumberFormat="1" applyFont="1" applyBorder="1" applyAlignment="1" applyProtection="1">
      <alignment horizontal="center" vertical="center"/>
      <protection locked="0"/>
    </xf>
    <xf numFmtId="49" fontId="10" fillId="0" borderId="13"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80" fillId="0" borderId="1" xfId="0" applyFont="1" applyBorder="1" applyAlignment="1" applyProtection="1">
      <alignment horizontal="left" vertical="top" wrapText="1"/>
      <protection locked="0"/>
    </xf>
    <xf numFmtId="0" fontId="4" fillId="31" borderId="11" xfId="0" applyFont="1" applyFill="1" applyBorder="1" applyAlignment="1">
      <alignment horizontal="center" vertical="center"/>
    </xf>
    <xf numFmtId="0" fontId="38" fillId="31" borderId="3" xfId="4" applyFont="1" applyFill="1" applyBorder="1">
      <alignment horizontal="center" vertical="center" wrapText="1"/>
    </xf>
    <xf numFmtId="0" fontId="7" fillId="32" borderId="3" xfId="0" applyFont="1" applyFill="1" applyBorder="1" applyAlignment="1">
      <alignment horizontal="center" vertical="center" wrapText="1"/>
    </xf>
    <xf numFmtId="0" fontId="7" fillId="32" borderId="1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7" borderId="6" xfId="0" applyFont="1" applyFill="1" applyBorder="1" applyAlignment="1" applyProtection="1">
      <alignment horizontal="center" vertical="center" wrapText="1"/>
      <protection locked="0"/>
    </xf>
    <xf numFmtId="0" fontId="7" fillId="27" borderId="8" xfId="0" applyFont="1" applyFill="1" applyBorder="1" applyAlignment="1" applyProtection="1">
      <alignment horizontal="center" vertical="center" wrapText="1"/>
      <protection locked="0"/>
    </xf>
    <xf numFmtId="0" fontId="0" fillId="28" borderId="79" xfId="0" applyFill="1" applyBorder="1" applyAlignment="1" applyProtection="1">
      <alignment horizontal="center" vertical="center"/>
      <protection locked="0"/>
    </xf>
    <xf numFmtId="0" fontId="0" fillId="29" borderId="79" xfId="0" applyFill="1" applyBorder="1" applyAlignment="1" applyProtection="1">
      <alignment horizontal="center" vertical="center"/>
      <protection locked="0"/>
    </xf>
    <xf numFmtId="0" fontId="0" fillId="6" borderId="79" xfId="0" applyFill="1" applyBorder="1" applyAlignment="1" applyProtection="1">
      <alignment horizontal="center" vertical="center"/>
      <protection locked="0"/>
    </xf>
    <xf numFmtId="0" fontId="0" fillId="30" borderId="79" xfId="0" applyFill="1" applyBorder="1" applyAlignment="1" applyProtection="1">
      <alignment horizontal="center" vertical="center"/>
      <protection locked="0"/>
    </xf>
    <xf numFmtId="0" fontId="38" fillId="0" borderId="44" xfId="4" applyFont="1" applyFill="1" applyProtection="1">
      <alignment horizontal="center" vertical="center" wrapText="1"/>
      <protection locked="0"/>
    </xf>
    <xf numFmtId="0" fontId="7" fillId="0" borderId="1" xfId="0" applyFont="1" applyBorder="1" applyAlignment="1" applyProtection="1">
      <alignment vertical="center" wrapText="1"/>
      <protection locked="0"/>
    </xf>
    <xf numFmtId="0" fontId="38" fillId="0" borderId="44" xfId="4" applyFont="1" applyFill="1" applyAlignment="1" applyProtection="1">
      <alignment horizontal="left" vertical="top" wrapText="1"/>
      <protection locked="0"/>
    </xf>
    <xf numFmtId="0" fontId="7" fillId="0" borderId="1" xfId="0" applyFont="1" applyBorder="1" applyAlignment="1" applyProtection="1">
      <alignment horizontal="center" vertical="top" wrapText="1"/>
      <protection locked="0"/>
    </xf>
    <xf numFmtId="0" fontId="4" fillId="31" borderId="8" xfId="0" applyFont="1" applyFill="1" applyBorder="1" applyAlignment="1">
      <alignment horizontal="center" vertical="center"/>
    </xf>
    <xf numFmtId="0" fontId="38" fillId="31" borderId="5" xfId="4" applyFont="1" applyFill="1" applyBorder="1">
      <alignment horizontal="center" vertical="center" wrapText="1"/>
    </xf>
    <xf numFmtId="0" fontId="7" fillId="32" borderId="5" xfId="0" applyFont="1" applyFill="1" applyBorder="1" applyAlignment="1">
      <alignment horizontal="center" vertical="center" wrapText="1"/>
    </xf>
    <xf numFmtId="0" fontId="7" fillId="32" borderId="33" xfId="0" applyFont="1" applyFill="1" applyBorder="1" applyAlignment="1">
      <alignment horizontal="center" vertical="center" wrapText="1"/>
    </xf>
    <xf numFmtId="0" fontId="7" fillId="0" borderId="2" xfId="0" applyFont="1" applyBorder="1" applyAlignment="1" applyProtection="1">
      <alignment horizontal="center" vertical="center" wrapText="1"/>
      <protection locked="0"/>
    </xf>
    <xf numFmtId="0" fontId="42" fillId="5" borderId="0" xfId="0" applyFont="1" applyFill="1"/>
    <xf numFmtId="0" fontId="82" fillId="5" borderId="0" xfId="0" applyFont="1" applyFill="1"/>
    <xf numFmtId="0" fontId="63" fillId="5" borderId="0" xfId="0" applyFont="1" applyFill="1"/>
    <xf numFmtId="0" fontId="64" fillId="5" borderId="1" xfId="0" applyFont="1" applyFill="1" applyBorder="1" applyAlignment="1">
      <alignment horizontal="center" vertical="center" wrapText="1"/>
    </xf>
    <xf numFmtId="9" fontId="64" fillId="5" borderId="1" xfId="0" applyNumberFormat="1" applyFont="1" applyFill="1" applyBorder="1" applyAlignment="1">
      <alignment horizontal="center" vertical="center" wrapText="1"/>
    </xf>
    <xf numFmtId="9" fontId="64" fillId="0" borderId="1" xfId="0" applyNumberFormat="1" applyFont="1" applyBorder="1" applyAlignment="1">
      <alignment horizontal="center" vertical="center" wrapText="1"/>
    </xf>
    <xf numFmtId="9" fontId="64" fillId="5" borderId="1" xfId="5" applyFont="1" applyFill="1" applyBorder="1" applyAlignment="1">
      <alignment horizontal="center" vertical="center" wrapText="1"/>
    </xf>
    <xf numFmtId="9" fontId="64" fillId="5" borderId="1" xfId="0" applyNumberFormat="1" applyFont="1" applyFill="1" applyBorder="1" applyAlignment="1">
      <alignment horizontal="center" vertical="center"/>
    </xf>
    <xf numFmtId="9" fontId="64" fillId="0" borderId="1" xfId="0" applyNumberFormat="1" applyFont="1" applyBorder="1" applyAlignment="1">
      <alignment horizontal="center" vertical="center"/>
    </xf>
    <xf numFmtId="10" fontId="64" fillId="0" borderId="1" xfId="0" applyNumberFormat="1" applyFont="1" applyBorder="1" applyAlignment="1">
      <alignment horizontal="center" vertical="center"/>
    </xf>
    <xf numFmtId="0" fontId="64" fillId="0" borderId="1" xfId="0" applyFont="1" applyBorder="1" applyAlignment="1">
      <alignment horizontal="center" vertical="center"/>
    </xf>
    <xf numFmtId="0" fontId="64" fillId="5" borderId="1" xfId="0" applyFont="1" applyFill="1" applyBorder="1" applyAlignment="1">
      <alignment horizontal="center" vertical="center"/>
    </xf>
    <xf numFmtId="49" fontId="64" fillId="5" borderId="1" xfId="0" quotePrefix="1" applyNumberFormat="1" applyFont="1" applyFill="1" applyBorder="1" applyAlignment="1">
      <alignment horizontal="center" vertical="center"/>
    </xf>
    <xf numFmtId="0" fontId="64" fillId="5" borderId="1" xfId="0" applyFont="1" applyFill="1" applyBorder="1" applyAlignment="1">
      <alignment horizontal="center" vertical="top" wrapText="1"/>
    </xf>
    <xf numFmtId="3" fontId="64" fillId="5" borderId="14" xfId="0" applyNumberFormat="1" applyFont="1" applyFill="1" applyBorder="1" applyAlignment="1">
      <alignment horizontal="center" vertical="center" wrapText="1"/>
    </xf>
    <xf numFmtId="0" fontId="64" fillId="14" borderId="1" xfId="0" applyFont="1" applyFill="1" applyBorder="1" applyAlignment="1">
      <alignment horizontal="center" vertical="center" wrapText="1"/>
    </xf>
    <xf numFmtId="9" fontId="64" fillId="33" borderId="1" xfId="0" applyNumberFormat="1" applyFont="1" applyFill="1" applyBorder="1" applyAlignment="1">
      <alignment horizontal="center" vertical="center" wrapText="1"/>
    </xf>
    <xf numFmtId="0" fontId="64" fillId="33" borderId="1" xfId="0" applyFont="1" applyFill="1" applyBorder="1" applyAlignment="1">
      <alignment horizontal="center" vertical="center" wrapText="1"/>
    </xf>
    <xf numFmtId="10" fontId="64" fillId="5" borderId="1" xfId="0" applyNumberFormat="1" applyFont="1" applyFill="1" applyBorder="1" applyAlignment="1">
      <alignment horizontal="center" vertical="center"/>
    </xf>
    <xf numFmtId="0" fontId="64" fillId="14" borderId="1" xfId="0" applyFont="1" applyFill="1" applyBorder="1" applyAlignment="1">
      <alignment horizontal="center" vertical="center"/>
    </xf>
    <xf numFmtId="49" fontId="64" fillId="5" borderId="6" xfId="0" quotePrefix="1" applyNumberFormat="1" applyFont="1" applyFill="1" applyBorder="1" applyAlignment="1">
      <alignment horizontal="center" vertical="center"/>
    </xf>
    <xf numFmtId="0" fontId="64" fillId="5" borderId="1" xfId="0" applyFont="1" applyFill="1" applyBorder="1" applyAlignment="1">
      <alignment vertical="center" wrapText="1"/>
    </xf>
    <xf numFmtId="0" fontId="64" fillId="5" borderId="6" xfId="0" applyFont="1" applyFill="1" applyBorder="1" applyAlignment="1">
      <alignment horizontal="center" vertical="top" wrapText="1"/>
    </xf>
    <xf numFmtId="10" fontId="83" fillId="5" borderId="1" xfId="0" applyNumberFormat="1" applyFont="1" applyFill="1" applyBorder="1" applyAlignment="1">
      <alignment horizontal="center" vertical="center"/>
    </xf>
    <xf numFmtId="9" fontId="63" fillId="5" borderId="1" xfId="0" applyNumberFormat="1" applyFont="1" applyFill="1" applyBorder="1" applyAlignment="1">
      <alignment horizontal="center" vertical="center"/>
    </xf>
    <xf numFmtId="9" fontId="83" fillId="5" borderId="1" xfId="0" applyNumberFormat="1" applyFont="1" applyFill="1" applyBorder="1" applyAlignment="1">
      <alignment horizontal="center" vertical="center"/>
    </xf>
    <xf numFmtId="0" fontId="64" fillId="5" borderId="1" xfId="0" applyFont="1" applyFill="1" applyBorder="1" applyAlignment="1">
      <alignment textRotation="90"/>
    </xf>
    <xf numFmtId="49" fontId="64" fillId="5" borderId="6" xfId="0" quotePrefix="1" applyNumberFormat="1" applyFont="1" applyFill="1" applyBorder="1" applyAlignment="1">
      <alignment horizontal="center" vertical="top"/>
    </xf>
    <xf numFmtId="9" fontId="64" fillId="33" borderId="14" xfId="0" applyNumberFormat="1" applyFont="1" applyFill="1" applyBorder="1" applyAlignment="1">
      <alignment horizontal="center" vertical="center" wrapText="1"/>
    </xf>
    <xf numFmtId="2" fontId="64" fillId="33" borderId="14" xfId="0" applyNumberFormat="1" applyFont="1" applyFill="1" applyBorder="1" applyAlignment="1">
      <alignment horizontal="center" vertical="center" wrapText="1"/>
    </xf>
    <xf numFmtId="49" fontId="64" fillId="5" borderId="1" xfId="0" quotePrefix="1" applyNumberFormat="1" applyFont="1" applyFill="1" applyBorder="1" applyAlignment="1">
      <alignment horizontal="center" vertical="top" wrapText="1"/>
    </xf>
    <xf numFmtId="10" fontId="83" fillId="0" borderId="1" xfId="0" applyNumberFormat="1" applyFont="1" applyBorder="1" applyAlignment="1">
      <alignment horizontal="center" vertical="center"/>
    </xf>
    <xf numFmtId="0" fontId="64" fillId="0" borderId="1" xfId="0" applyFont="1" applyBorder="1" applyAlignment="1">
      <alignment textRotation="90"/>
    </xf>
    <xf numFmtId="9" fontId="64" fillId="5" borderId="1" xfId="0" applyNumberFormat="1" applyFont="1" applyFill="1" applyBorder="1" applyAlignment="1">
      <alignment vertical="center"/>
    </xf>
    <xf numFmtId="10" fontId="64" fillId="5" borderId="1" xfId="0" applyNumberFormat="1" applyFont="1" applyFill="1" applyBorder="1" applyAlignment="1">
      <alignment vertical="center"/>
    </xf>
    <xf numFmtId="0" fontId="64" fillId="33" borderId="7" xfId="0" applyFont="1" applyFill="1" applyBorder="1" applyAlignment="1">
      <alignment horizontal="center" vertical="center" wrapText="1"/>
    </xf>
    <xf numFmtId="2" fontId="64" fillId="33" borderId="7" xfId="0" applyNumberFormat="1" applyFont="1" applyFill="1" applyBorder="1" applyAlignment="1">
      <alignment horizontal="center" vertical="center" wrapText="1"/>
    </xf>
    <xf numFmtId="0" fontId="8" fillId="5" borderId="0" xfId="0" applyFont="1" applyFill="1" applyAlignment="1">
      <alignment horizontal="center" vertical="center"/>
    </xf>
    <xf numFmtId="0" fontId="8" fillId="14" borderId="0" xfId="0" applyFont="1" applyFill="1" applyAlignment="1">
      <alignment horizontal="center" vertical="center"/>
    </xf>
    <xf numFmtId="49" fontId="8" fillId="5" borderId="0" xfId="0" applyNumberFormat="1" applyFont="1" applyFill="1" applyAlignment="1">
      <alignment horizontal="center" vertical="center"/>
    </xf>
    <xf numFmtId="0" fontId="8" fillId="0" borderId="0" xfId="0" applyFont="1" applyAlignment="1">
      <alignment horizontal="center" vertical="center"/>
    </xf>
    <xf numFmtId="0" fontId="42" fillId="0" borderId="0" xfId="0" applyFont="1"/>
    <xf numFmtId="0" fontId="27" fillId="0" borderId="1" xfId="0" applyFont="1" applyBorder="1" applyAlignment="1">
      <alignment horizontal="center"/>
    </xf>
    <xf numFmtId="0" fontId="0" fillId="0" borderId="0" xfId="0" applyAlignment="1">
      <alignment horizontal="center"/>
    </xf>
    <xf numFmtId="0" fontId="0" fillId="0" borderId="1" xfId="0" applyBorder="1" applyAlignment="1">
      <alignment horizontal="left" vertical="center"/>
    </xf>
    <xf numFmtId="0" fontId="0" fillId="0" borderId="0" xfId="0" applyAlignment="1">
      <alignment horizontal="left" vertical="center"/>
    </xf>
    <xf numFmtId="0" fontId="0" fillId="0" borderId="30" xfId="0" applyBorder="1" applyAlignment="1">
      <alignment horizontal="left" vertical="center"/>
    </xf>
    <xf numFmtId="164" fontId="0" fillId="0" borderId="1" xfId="2" applyFont="1" applyBorder="1" applyAlignment="1">
      <alignment horizontal="left" vertical="center"/>
    </xf>
    <xf numFmtId="9" fontId="8" fillId="0" borderId="1" xfId="0" applyNumberFormat="1" applyFont="1" applyBorder="1" applyAlignment="1">
      <alignment horizontal="left" vertical="center" wrapText="1"/>
    </xf>
    <xf numFmtId="0" fontId="19" fillId="3" borderId="1" xfId="0" applyFont="1" applyFill="1" applyBorder="1" applyAlignment="1">
      <alignment vertical="center"/>
    </xf>
    <xf numFmtId="0" fontId="69" fillId="3" borderId="1" xfId="0" applyFont="1" applyFill="1" applyBorder="1" applyAlignment="1">
      <alignment vertical="center" wrapText="1"/>
    </xf>
    <xf numFmtId="0" fontId="70" fillId="3" borderId="1" xfId="0" applyFont="1" applyFill="1" applyBorder="1" applyAlignment="1">
      <alignment vertical="center" wrapText="1"/>
    </xf>
    <xf numFmtId="0" fontId="70" fillId="3" borderId="1" xfId="0" applyFont="1" applyFill="1" applyBorder="1" applyAlignment="1">
      <alignment horizontal="justify" vertical="center" wrapText="1"/>
    </xf>
    <xf numFmtId="0" fontId="70"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76" fillId="3" borderId="1" xfId="0" applyFont="1" applyFill="1" applyBorder="1" applyAlignment="1">
      <alignment horizontal="center" vertical="center" wrapText="1"/>
    </xf>
    <xf numFmtId="0" fontId="0" fillId="3" borderId="1" xfId="0" applyFill="1" applyBorder="1" applyAlignment="1">
      <alignment vertical="center"/>
    </xf>
    <xf numFmtId="0" fontId="4" fillId="3" borderId="1" xfId="0" applyFont="1" applyFill="1" applyBorder="1" applyAlignment="1">
      <alignment vertical="center" wrapText="1"/>
    </xf>
    <xf numFmtId="0" fontId="66" fillId="3" borderId="1" xfId="0" applyFont="1" applyFill="1" applyBorder="1" applyAlignment="1">
      <alignment vertical="center" wrapText="1"/>
    </xf>
    <xf numFmtId="0" fontId="71" fillId="3" borderId="1" xfId="0" applyFont="1" applyFill="1" applyBorder="1" applyAlignment="1">
      <alignment vertical="center"/>
    </xf>
    <xf numFmtId="0" fontId="72" fillId="3" borderId="1" xfId="0" applyFont="1" applyFill="1" applyBorder="1" applyAlignment="1">
      <alignment vertical="center" wrapText="1"/>
    </xf>
    <xf numFmtId="0" fontId="73" fillId="3" borderId="1" xfId="0" applyFont="1" applyFill="1" applyBorder="1" applyAlignment="1">
      <alignment vertical="center" wrapText="1"/>
    </xf>
    <xf numFmtId="0" fontId="73" fillId="3" borderId="1" xfId="0" applyFont="1" applyFill="1" applyBorder="1" applyAlignment="1">
      <alignment horizontal="center" vertical="center" wrapText="1"/>
    </xf>
    <xf numFmtId="0" fontId="73" fillId="3" borderId="1" xfId="0" applyFont="1" applyFill="1" applyBorder="1" applyAlignment="1">
      <alignment horizontal="justify" vertical="center" wrapText="1"/>
    </xf>
    <xf numFmtId="0" fontId="22" fillId="3" borderId="1" xfId="0" applyFont="1" applyFill="1" applyBorder="1" applyAlignment="1">
      <alignment horizontal="center" vertical="center" wrapText="1"/>
    </xf>
    <xf numFmtId="0" fontId="77"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0" fillId="34" borderId="1" xfId="0" applyFill="1" applyBorder="1" applyAlignment="1">
      <alignment vertical="center"/>
    </xf>
    <xf numFmtId="0" fontId="4" fillId="34" borderId="1" xfId="0" applyFont="1" applyFill="1" applyBorder="1" applyAlignment="1">
      <alignment vertical="center" wrapText="1"/>
    </xf>
    <xf numFmtId="0" fontId="66" fillId="34" borderId="1" xfId="0" applyFont="1" applyFill="1" applyBorder="1" applyAlignment="1">
      <alignment vertical="center" wrapText="1"/>
    </xf>
    <xf numFmtId="0" fontId="73" fillId="34" borderId="1" xfId="0" applyFont="1" applyFill="1" applyBorder="1" applyAlignment="1">
      <alignment vertical="center" wrapText="1"/>
    </xf>
    <xf numFmtId="0" fontId="75" fillId="34" borderId="1" xfId="0" applyFont="1" applyFill="1" applyBorder="1" applyAlignment="1">
      <alignment horizontal="center" vertical="center" wrapText="1"/>
    </xf>
    <xf numFmtId="0" fontId="21" fillId="34" borderId="1" xfId="0" applyFont="1" applyFill="1" applyBorder="1" applyAlignment="1">
      <alignment horizontal="center" vertical="center" wrapText="1"/>
    </xf>
    <xf numFmtId="0" fontId="73" fillId="34" borderId="1" xfId="0" applyFont="1" applyFill="1" applyBorder="1" applyAlignment="1">
      <alignment horizontal="justify" vertical="center" wrapText="1"/>
    </xf>
    <xf numFmtId="0" fontId="7" fillId="3" borderId="1" xfId="0" applyFont="1" applyFill="1" applyBorder="1" applyAlignment="1">
      <alignment vertical="center" wrapText="1"/>
    </xf>
    <xf numFmtId="41" fontId="14" fillId="3" borderId="1" xfId="1" applyFont="1" applyFill="1" applyBorder="1" applyAlignment="1">
      <alignment vertical="center"/>
    </xf>
    <xf numFmtId="41" fontId="14" fillId="4" borderId="1" xfId="1" applyFont="1" applyFill="1" applyBorder="1" applyAlignment="1">
      <alignment vertical="center"/>
    </xf>
    <xf numFmtId="0" fontId="7" fillId="2" borderId="10" xfId="0" applyFont="1" applyFill="1" applyBorder="1" applyAlignment="1">
      <alignment horizontal="center" vertical="center" wrapText="1"/>
    </xf>
    <xf numFmtId="0" fontId="7" fillId="35" borderId="1" xfId="0" applyFont="1" applyFill="1" applyBorder="1" applyAlignment="1" applyProtection="1">
      <alignment horizontal="center" vertical="center" wrapText="1"/>
      <protection locked="0"/>
    </xf>
    <xf numFmtId="0" fontId="8" fillId="36" borderId="1" xfId="0" applyFont="1" applyFill="1" applyBorder="1" applyAlignment="1" applyProtection="1">
      <alignment horizontal="left" vertical="top" wrapText="1"/>
      <protection locked="0"/>
    </xf>
    <xf numFmtId="42" fontId="22" fillId="0" borderId="0" xfId="0" applyNumberFormat="1" applyFont="1" applyAlignment="1">
      <alignment horizontal="left" vertical="center"/>
    </xf>
    <xf numFmtId="0" fontId="8" fillId="37" borderId="1" xfId="0" applyFont="1" applyFill="1" applyBorder="1" applyAlignment="1" applyProtection="1">
      <alignment horizontal="left" vertical="top" wrapText="1"/>
      <protection locked="0"/>
    </xf>
    <xf numFmtId="0" fontId="8" fillId="37" borderId="44" xfId="4" applyFont="1" applyFill="1" applyAlignment="1" applyProtection="1">
      <alignment horizontal="left" vertical="top" wrapText="1"/>
      <protection locked="0"/>
    </xf>
    <xf numFmtId="0" fontId="8" fillId="37" borderId="1" xfId="0" applyFont="1" applyFill="1" applyBorder="1" applyAlignment="1" applyProtection="1">
      <alignment horizontal="center" vertical="center" wrapText="1"/>
      <protection locked="0"/>
    </xf>
    <xf numFmtId="0" fontId="7" fillId="3" borderId="1" xfId="0" applyFont="1" applyFill="1" applyBorder="1" applyAlignment="1">
      <alignment horizontal="center" vertical="center" wrapText="1"/>
    </xf>
    <xf numFmtId="164" fontId="22" fillId="0" borderId="6" xfId="2" applyFont="1" applyBorder="1" applyAlignment="1">
      <alignment horizontal="center" vertical="center"/>
    </xf>
    <xf numFmtId="0" fontId="12" fillId="0" borderId="6" xfId="0" applyFont="1" applyFill="1" applyBorder="1" applyAlignment="1">
      <alignment horizontal="center" vertical="center" wrapText="1"/>
    </xf>
    <xf numFmtId="164" fontId="22" fillId="0" borderId="90" xfId="2" applyFont="1" applyBorder="1" applyAlignment="1">
      <alignment horizontal="center" vertical="center"/>
    </xf>
    <xf numFmtId="0" fontId="8" fillId="0" borderId="6" xfId="0" applyFont="1" applyFill="1" applyBorder="1" applyAlignment="1" applyProtection="1">
      <alignment vertical="center" wrapText="1"/>
      <protection locked="0"/>
    </xf>
    <xf numFmtId="0" fontId="8" fillId="0" borderId="6" xfId="0" applyFont="1" applyFill="1" applyBorder="1" applyAlignment="1" applyProtection="1">
      <alignment horizontal="left" vertical="center" wrapText="1"/>
      <protection locked="0"/>
    </xf>
    <xf numFmtId="164" fontId="22" fillId="0" borderId="1" xfId="2" applyFont="1" applyBorder="1" applyAlignment="1">
      <alignment vertical="center"/>
    </xf>
    <xf numFmtId="0" fontId="0" fillId="0" borderId="1" xfId="0" applyBorder="1" applyAlignment="1">
      <alignment vertical="center"/>
    </xf>
    <xf numFmtId="164" fontId="0" fillId="0" borderId="1" xfId="2" applyFont="1" applyBorder="1" applyAlignment="1">
      <alignment vertical="center"/>
    </xf>
    <xf numFmtId="49" fontId="85" fillId="0" borderId="67" xfId="0" applyNumberFormat="1" applyFont="1" applyFill="1" applyBorder="1" applyAlignment="1">
      <alignment horizontal="left" vertical="center" wrapText="1" readingOrder="1"/>
    </xf>
    <xf numFmtId="49" fontId="84" fillId="0" borderId="67" xfId="0" applyNumberFormat="1" applyFont="1" applyFill="1" applyBorder="1" applyAlignment="1">
      <alignment horizontal="left" vertical="center" wrapText="1" readingOrder="1"/>
    </xf>
    <xf numFmtId="174" fontId="85" fillId="0" borderId="67" xfId="0" applyNumberFormat="1" applyFont="1" applyFill="1" applyBorder="1" applyAlignment="1">
      <alignment horizontal="right" vertical="center" wrapText="1" readingOrder="1"/>
    </xf>
    <xf numFmtId="49" fontId="85" fillId="0" borderId="67" xfId="0" applyNumberFormat="1" applyFont="1" applyBorder="1" applyAlignment="1">
      <alignment horizontal="left" vertical="center" wrapText="1" readingOrder="1"/>
    </xf>
    <xf numFmtId="49" fontId="84" fillId="0" borderId="67" xfId="0" applyNumberFormat="1" applyFont="1" applyBorder="1" applyAlignment="1">
      <alignment horizontal="left" vertical="center" wrapText="1" readingOrder="1"/>
    </xf>
    <xf numFmtId="174" fontId="85" fillId="0" borderId="67" xfId="0" applyNumberFormat="1" applyFont="1" applyBorder="1" applyAlignment="1">
      <alignment horizontal="right" vertical="center" wrapText="1" readingOrder="1"/>
    </xf>
    <xf numFmtId="175" fontId="85" fillId="0" borderId="67" xfId="0" applyNumberFormat="1" applyFont="1" applyBorder="1" applyAlignment="1">
      <alignment horizontal="center" vertical="center" wrapText="1" readingOrder="1"/>
    </xf>
    <xf numFmtId="0" fontId="19" fillId="0" borderId="0" xfId="0" applyFont="1"/>
    <xf numFmtId="0" fontId="7" fillId="34" borderId="1" xfId="0" applyFont="1" applyFill="1" applyBorder="1" applyAlignment="1">
      <alignment horizontal="center" vertical="center" wrapText="1"/>
    </xf>
    <xf numFmtId="0" fontId="47" fillId="34" borderId="1" xfId="0" applyFont="1" applyFill="1" applyBorder="1" applyAlignment="1">
      <alignment horizontal="left" vertical="center" wrapText="1"/>
    </xf>
    <xf numFmtId="41" fontId="14" fillId="34" borderId="1" xfId="1" applyFont="1" applyFill="1" applyBorder="1" applyAlignment="1">
      <alignment vertical="center"/>
    </xf>
    <xf numFmtId="41" fontId="14" fillId="38" borderId="1" xfId="1" applyFont="1" applyFill="1" applyBorder="1" applyAlignment="1">
      <alignment vertical="center"/>
    </xf>
    <xf numFmtId="0" fontId="27" fillId="0" borderId="1" xfId="0" applyFont="1" applyBorder="1" applyAlignment="1">
      <alignment horizontal="center" vertical="center"/>
    </xf>
    <xf numFmtId="0" fontId="0" fillId="0" borderId="0" xfId="0" applyAlignment="1">
      <alignment horizontal="center" vertical="center"/>
    </xf>
    <xf numFmtId="164" fontId="4" fillId="0" borderId="69" xfId="2" applyFont="1" applyBorder="1"/>
    <xf numFmtId="0" fontId="27" fillId="0" borderId="2" xfId="0" applyFont="1" applyBorder="1" applyAlignment="1">
      <alignment horizontal="center"/>
    </xf>
    <xf numFmtId="164" fontId="0" fillId="0" borderId="96" xfId="2" applyFont="1" applyBorder="1" applyAlignment="1">
      <alignment horizontal="left" vertical="center"/>
    </xf>
    <xf numFmtId="0" fontId="8" fillId="0" borderId="96" xfId="0" applyFont="1" applyFill="1" applyBorder="1" applyAlignment="1" applyProtection="1">
      <alignment horizontal="left" vertical="center" wrapText="1"/>
      <protection locked="0"/>
    </xf>
    <xf numFmtId="0" fontId="27" fillId="0" borderId="96" xfId="0" applyFont="1" applyBorder="1" applyAlignment="1">
      <alignment horizontal="left" vertical="center" wrapText="1"/>
    </xf>
    <xf numFmtId="0" fontId="12" fillId="0" borderId="96" xfId="0" applyFont="1" applyFill="1" applyBorder="1" applyAlignment="1">
      <alignment horizontal="center" vertical="center" wrapText="1"/>
    </xf>
    <xf numFmtId="0" fontId="12" fillId="0" borderId="39" xfId="0" applyFont="1" applyFill="1" applyBorder="1" applyAlignment="1">
      <alignment horizontal="center" vertical="center" wrapText="1"/>
    </xf>
    <xf numFmtId="164" fontId="22" fillId="0" borderId="1" xfId="2" applyFont="1" applyBorder="1" applyAlignment="1">
      <alignment horizontal="center" vertical="center"/>
    </xf>
    <xf numFmtId="0" fontId="22" fillId="0" borderId="1" xfId="0" applyFont="1" applyBorder="1" applyAlignment="1">
      <alignment horizontal="center" vertical="center"/>
    </xf>
    <xf numFmtId="164" fontId="22" fillId="0" borderId="96" xfId="2" applyFont="1" applyBorder="1" applyAlignment="1">
      <alignment horizontal="center" vertical="center"/>
    </xf>
    <xf numFmtId="164" fontId="22" fillId="0" borderId="39" xfId="2" applyFont="1" applyBorder="1" applyAlignment="1">
      <alignment horizontal="center" vertical="center"/>
    </xf>
    <xf numFmtId="164" fontId="22" fillId="0" borderId="97" xfId="2" applyFont="1" applyBorder="1" applyAlignment="1">
      <alignment horizontal="center" vertical="center"/>
    </xf>
    <xf numFmtId="164" fontId="22" fillId="0" borderId="31" xfId="2" applyFont="1" applyBorder="1" applyAlignment="1">
      <alignment horizontal="center" vertical="center"/>
    </xf>
    <xf numFmtId="0" fontId="0" fillId="0" borderId="0" xfId="0" applyBorder="1" applyAlignment="1">
      <alignment horizontal="center" vertical="center"/>
    </xf>
    <xf numFmtId="164" fontId="22" fillId="0" borderId="69" xfId="2" applyFont="1" applyBorder="1" applyAlignment="1">
      <alignment horizontal="center" vertical="center"/>
    </xf>
    <xf numFmtId="164" fontId="4" fillId="0" borderId="1" xfId="2" applyFont="1" applyBorder="1" applyAlignment="1">
      <alignment horizontal="center" vertical="center"/>
    </xf>
    <xf numFmtId="164" fontId="4" fillId="0" borderId="69" xfId="2" applyFont="1" applyBorder="1" applyAlignment="1">
      <alignment horizontal="center" vertical="center"/>
    </xf>
    <xf numFmtId="0" fontId="10" fillId="0" borderId="1" xfId="0" applyFont="1" applyBorder="1" applyAlignment="1">
      <alignment horizontal="left" vertical="center" wrapText="1"/>
    </xf>
    <xf numFmtId="0" fontId="1" fillId="0" borderId="30" xfId="0" applyFont="1" applyBorder="1"/>
    <xf numFmtId="0" fontId="1" fillId="0" borderId="1" xfId="0" applyFont="1" applyBorder="1"/>
    <xf numFmtId="164" fontId="1" fillId="0" borderId="1" xfId="2" applyFont="1" applyBorder="1"/>
    <xf numFmtId="0" fontId="86" fillId="0" borderId="2" xfId="0" applyFont="1" applyBorder="1"/>
    <xf numFmtId="0" fontId="86" fillId="0" borderId="1" xfId="0" applyFont="1" applyBorder="1"/>
    <xf numFmtId="0" fontId="1" fillId="0" borderId="0" xfId="0" applyFont="1" applyBorder="1" applyAlignment="1">
      <alignment horizontal="center" vertical="center"/>
    </xf>
    <xf numFmtId="164" fontId="26" fillId="0" borderId="1" xfId="2" applyFont="1" applyBorder="1" applyAlignment="1">
      <alignment horizontal="center" vertical="center"/>
    </xf>
    <xf numFmtId="164" fontId="3" fillId="0" borderId="1" xfId="2" applyFont="1" applyBorder="1" applyAlignment="1">
      <alignment horizontal="center" vertical="center"/>
    </xf>
    <xf numFmtId="164" fontId="26" fillId="0" borderId="69" xfId="2" applyFont="1" applyBorder="1" applyAlignment="1">
      <alignment horizontal="center" vertical="center"/>
    </xf>
    <xf numFmtId="164" fontId="26" fillId="0" borderId="31" xfId="2" applyFont="1" applyBorder="1" applyAlignment="1">
      <alignment horizontal="center" vertical="center"/>
    </xf>
    <xf numFmtId="0" fontId="1" fillId="0" borderId="0" xfId="0" applyFont="1"/>
    <xf numFmtId="0" fontId="86" fillId="0" borderId="2" xfId="0" applyFont="1" applyBorder="1" applyAlignment="1">
      <alignment horizontal="center"/>
    </xf>
    <xf numFmtId="0" fontId="86" fillId="0" borderId="1" xfId="0" applyFont="1" applyBorder="1" applyAlignment="1">
      <alignment horizontal="center" vertical="center"/>
    </xf>
    <xf numFmtId="164" fontId="3" fillId="0" borderId="1" xfId="2" applyFont="1" applyBorder="1"/>
    <xf numFmtId="164" fontId="3" fillId="0" borderId="69" xfId="2" applyFont="1" applyBorder="1"/>
    <xf numFmtId="0" fontId="8" fillId="0" borderId="39" xfId="0" applyFont="1" applyFill="1" applyBorder="1" applyAlignment="1" applyProtection="1">
      <alignment horizontal="center" vertical="center" wrapText="1"/>
      <protection locked="0"/>
    </xf>
    <xf numFmtId="0" fontId="16" fillId="0" borderId="1" xfId="0" applyFont="1" applyBorder="1" applyAlignment="1">
      <alignment horizontal="center" vertical="center"/>
    </xf>
    <xf numFmtId="164" fontId="16" fillId="0" borderId="7" xfId="2" applyFont="1" applyBorder="1" applyAlignment="1">
      <alignment horizontal="center" vertical="center"/>
    </xf>
    <xf numFmtId="0" fontId="19" fillId="0" borderId="30" xfId="0" applyFont="1" applyBorder="1" applyAlignment="1">
      <alignment horizontal="left" vertical="center" wrapText="1"/>
    </xf>
    <xf numFmtId="0" fontId="7" fillId="0" borderId="96" xfId="0" applyFont="1" applyBorder="1" applyAlignment="1">
      <alignment horizontal="center" vertical="center" wrapText="1"/>
    </xf>
    <xf numFmtId="41" fontId="0" fillId="0" borderId="96" xfId="1" applyNumberFormat="1"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41" fontId="26" fillId="0" borderId="2" xfId="0" applyNumberFormat="1" applyFont="1" applyBorder="1" applyAlignment="1">
      <alignment horizontal="center"/>
    </xf>
    <xf numFmtId="4" fontId="7" fillId="34"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8" fillId="0" borderId="6" xfId="0" applyFont="1" applyFill="1" applyBorder="1" applyAlignment="1" applyProtection="1">
      <alignment vertical="top" wrapText="1"/>
      <protection locked="0"/>
    </xf>
    <xf numFmtId="180" fontId="22" fillId="0" borderId="69" xfId="2" applyNumberFormat="1" applyFont="1" applyBorder="1" applyAlignment="1">
      <alignment horizontal="center" vertical="center"/>
    </xf>
    <xf numFmtId="0" fontId="7" fillId="39" borderId="1" xfId="0" applyFont="1" applyFill="1" applyBorder="1" applyAlignment="1">
      <alignment horizontal="center" vertical="center" wrapText="1"/>
    </xf>
    <xf numFmtId="0" fontId="7" fillId="39" borderId="1" xfId="0" applyFont="1" applyFill="1" applyBorder="1" applyAlignment="1">
      <alignment vertical="center" wrapText="1"/>
    </xf>
    <xf numFmtId="41" fontId="14" fillId="39" borderId="1" xfId="1" applyFont="1" applyFill="1" applyBorder="1" applyAlignment="1">
      <alignment vertical="center"/>
    </xf>
    <xf numFmtId="41" fontId="14" fillId="40" borderId="1" xfId="1" applyFont="1" applyFill="1" applyBorder="1" applyAlignment="1">
      <alignment vertical="center"/>
    </xf>
    <xf numFmtId="0" fontId="7" fillId="40" borderId="0" xfId="0" applyFont="1" applyFill="1" applyAlignment="1" applyProtection="1">
      <alignment horizontal="center" vertical="center" wrapText="1"/>
      <protection locked="0"/>
    </xf>
    <xf numFmtId="164" fontId="22" fillId="0" borderId="1" xfId="6" applyNumberFormat="1" applyFont="1" applyBorder="1" applyAlignment="1">
      <alignment horizontal="center" vertical="center"/>
    </xf>
    <xf numFmtId="4" fontId="7" fillId="39" borderId="1" xfId="0" applyNumberFormat="1" applyFont="1" applyFill="1" applyBorder="1" applyAlignment="1">
      <alignment horizontal="center" vertical="center" wrapText="1"/>
    </xf>
    <xf numFmtId="0" fontId="0" fillId="0" borderId="96" xfId="0" applyBorder="1" applyAlignment="1">
      <alignment horizontal="left" vertical="center" wrapText="1"/>
    </xf>
    <xf numFmtId="0" fontId="86" fillId="0" borderId="1" xfId="0" applyFont="1" applyBorder="1" applyAlignment="1">
      <alignment horizontal="center" wrapText="1"/>
    </xf>
    <xf numFmtId="164" fontId="22" fillId="0" borderId="6" xfId="2" applyFont="1" applyBorder="1" applyAlignment="1">
      <alignment vertical="center"/>
    </xf>
    <xf numFmtId="0" fontId="8" fillId="4" borderId="1" xfId="0" applyFont="1" applyFill="1" applyBorder="1" applyAlignment="1" applyProtection="1">
      <alignment vertical="center" wrapText="1"/>
      <protection locked="0"/>
    </xf>
    <xf numFmtId="0" fontId="26" fillId="0" borderId="94" xfId="0" applyFont="1" applyBorder="1" applyAlignment="1">
      <alignment horizontal="center" vertical="center"/>
    </xf>
    <xf numFmtId="0" fontId="0" fillId="0" borderId="30" xfId="0" applyFill="1" applyBorder="1"/>
    <xf numFmtId="164" fontId="0" fillId="0" borderId="1" xfId="2" applyFont="1" applyFill="1" applyBorder="1"/>
    <xf numFmtId="164" fontId="22" fillId="0" borderId="1" xfId="6" applyNumberFormat="1" applyFont="1" applyFill="1" applyBorder="1" applyAlignment="1">
      <alignment horizontal="center" vertical="center"/>
    </xf>
    <xf numFmtId="180" fontId="22" fillId="0" borderId="69" xfId="2" applyNumberFormat="1" applyFont="1" applyFill="1" applyBorder="1" applyAlignment="1">
      <alignment horizontal="center" vertical="center"/>
    </xf>
    <xf numFmtId="41" fontId="10" fillId="0" borderId="1" xfId="1" applyNumberFormat="1" applyFont="1" applyFill="1" applyBorder="1" applyAlignment="1">
      <alignment horizontal="center" vertical="center"/>
    </xf>
    <xf numFmtId="41" fontId="10" fillId="0" borderId="1" xfId="1" applyNumberFormat="1" applyFont="1" applyBorder="1" applyAlignment="1">
      <alignment horizontal="center" vertical="center"/>
    </xf>
    <xf numFmtId="164" fontId="22" fillId="0" borderId="1" xfId="2" applyFont="1" applyFill="1" applyBorder="1" applyAlignment="1">
      <alignment vertical="center"/>
    </xf>
    <xf numFmtId="0" fontId="8" fillId="0" borderId="1"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1" fillId="0" borderId="2" xfId="0" applyFont="1" applyBorder="1" applyAlignment="1">
      <alignment horizontal="right"/>
    </xf>
    <xf numFmtId="0" fontId="1" fillId="0" borderId="36" xfId="0" applyFont="1" applyBorder="1" applyAlignment="1">
      <alignment horizontal="right"/>
    </xf>
    <xf numFmtId="0" fontId="8" fillId="0" borderId="1" xfId="0" applyFont="1" applyFill="1" applyBorder="1" applyAlignment="1" applyProtection="1">
      <alignment horizontal="left" vertical="center" wrapText="1"/>
      <protection locked="0"/>
    </xf>
    <xf numFmtId="0" fontId="8" fillId="0" borderId="6" xfId="0" applyFont="1" applyBorder="1" applyAlignment="1">
      <alignment horizontal="center" vertical="center" wrapText="1"/>
    </xf>
    <xf numFmtId="0" fontId="26" fillId="0" borderId="93" xfId="0" applyFont="1" applyBorder="1" applyAlignment="1">
      <alignment horizontal="center" vertical="center" wrapText="1"/>
    </xf>
    <xf numFmtId="164" fontId="26" fillId="25" borderId="31" xfId="2" applyFont="1" applyFill="1" applyBorder="1" applyAlignment="1">
      <alignment horizontal="center" vertical="center"/>
    </xf>
    <xf numFmtId="42" fontId="87" fillId="0" borderId="0" xfId="0" applyNumberFormat="1" applyFont="1" applyAlignment="1">
      <alignment horizontal="left" vertical="center"/>
    </xf>
    <xf numFmtId="42" fontId="87" fillId="0" borderId="0" xfId="0" applyNumberFormat="1" applyFont="1" applyBorder="1" applyAlignment="1">
      <alignment horizontal="center" vertical="center"/>
    </xf>
    <xf numFmtId="0" fontId="26" fillId="0" borderId="93" xfId="0" applyFont="1" applyBorder="1" applyAlignment="1">
      <alignment horizontal="center" vertical="center" wrapText="1"/>
    </xf>
    <xf numFmtId="0" fontId="1" fillId="0" borderId="0" xfId="0" applyFont="1" applyAlignment="1">
      <alignment horizont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7" xfId="0" applyFont="1" applyFill="1" applyBorder="1" applyAlignment="1">
      <alignment horizontal="center" vertical="center"/>
    </xf>
    <xf numFmtId="0" fontId="7" fillId="0" borderId="7" xfId="0" applyFont="1" applyFill="1" applyBorder="1" applyAlignment="1">
      <alignment horizontal="center" vertical="center" wrapText="1"/>
    </xf>
    <xf numFmtId="0" fontId="1" fillId="0" borderId="26" xfId="0" applyFont="1" applyBorder="1" applyAlignment="1">
      <alignment horizontal="center"/>
    </xf>
    <xf numFmtId="0" fontId="1" fillId="0" borderId="27" xfId="0" applyFont="1" applyBorder="1" applyAlignment="1">
      <alignment horizontal="center"/>
    </xf>
    <xf numFmtId="0" fontId="1" fillId="0" borderId="99" xfId="0" applyFont="1" applyBorder="1" applyAlignment="1">
      <alignment horizontal="center"/>
    </xf>
    <xf numFmtId="0" fontId="7" fillId="0" borderId="96" xfId="0" applyFont="1" applyFill="1" applyBorder="1" applyAlignment="1" applyProtection="1">
      <alignment horizontal="center" vertical="center" wrapText="1"/>
      <protection locked="0"/>
    </xf>
    <xf numFmtId="0" fontId="7" fillId="0" borderId="96" xfId="0" applyFont="1" applyFill="1" applyBorder="1" applyAlignment="1">
      <alignment horizontal="center" vertical="center" wrapText="1"/>
    </xf>
    <xf numFmtId="0" fontId="7" fillId="0" borderId="97"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2" borderId="102" xfId="0" applyFont="1" applyFill="1" applyBorder="1" applyAlignment="1" applyProtection="1">
      <alignment horizontal="center" vertical="center" wrapText="1"/>
      <protection locked="0"/>
    </xf>
    <xf numFmtId="0" fontId="7" fillId="0" borderId="102"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90" xfId="0" applyFont="1" applyFill="1" applyBorder="1" applyAlignment="1">
      <alignment horizontal="center" vertical="center" wrapText="1"/>
    </xf>
    <xf numFmtId="182" fontId="1" fillId="0" borderId="96" xfId="6" applyNumberFormat="1" applyFont="1" applyBorder="1" applyAlignment="1">
      <alignment horizontal="left" vertical="center"/>
    </xf>
    <xf numFmtId="182" fontId="1" fillId="0" borderId="97" xfId="6" applyNumberFormat="1" applyFont="1" applyBorder="1" applyAlignment="1">
      <alignment horizontal="left" vertical="center"/>
    </xf>
    <xf numFmtId="0" fontId="7"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center" vertical="center" wrapText="1"/>
      <protection locked="0"/>
    </xf>
    <xf numFmtId="0" fontId="7" fillId="2" borderId="96" xfId="0" applyFont="1" applyFill="1" applyBorder="1" applyAlignment="1" applyProtection="1">
      <alignment horizontal="center" vertical="center" wrapText="1"/>
      <protection locked="0"/>
    </xf>
    <xf numFmtId="0" fontId="7" fillId="2" borderId="31" xfId="0" applyFont="1" applyFill="1" applyBorder="1" applyAlignment="1" applyProtection="1">
      <alignment horizontal="center" vertical="center" wrapText="1"/>
      <protection locked="0"/>
    </xf>
    <xf numFmtId="182" fontId="7" fillId="2" borderId="96" xfId="6" applyNumberFormat="1" applyFont="1" applyFill="1" applyBorder="1" applyAlignment="1" applyProtection="1">
      <alignment horizontal="center" vertical="center" wrapText="1"/>
      <protection locked="0"/>
    </xf>
    <xf numFmtId="182" fontId="7" fillId="2" borderId="97" xfId="6" applyNumberFormat="1" applyFont="1" applyFill="1" applyBorder="1" applyAlignment="1" applyProtection="1">
      <alignment horizontal="center" vertical="center" wrapText="1"/>
      <protection locked="0"/>
    </xf>
    <xf numFmtId="0" fontId="12" fillId="2" borderId="96" xfId="0" applyFont="1" applyFill="1" applyBorder="1" applyAlignment="1" applyProtection="1">
      <alignment horizontal="center" vertical="center" wrapText="1"/>
      <protection locked="0"/>
    </xf>
    <xf numFmtId="0" fontId="7" fillId="0" borderId="102" xfId="0" applyFont="1" applyFill="1" applyBorder="1" applyAlignment="1" applyProtection="1">
      <alignment horizontal="center" vertical="center" wrapText="1"/>
      <protection locked="0"/>
    </xf>
    <xf numFmtId="182" fontId="38" fillId="2" borderId="96" xfId="6" applyNumberFormat="1" applyFont="1" applyFill="1" applyBorder="1" applyAlignment="1" applyProtection="1">
      <alignment horizontal="center" vertical="center" wrapText="1"/>
      <protection locked="0"/>
    </xf>
    <xf numFmtId="182" fontId="38" fillId="2" borderId="97" xfId="6" applyNumberFormat="1" applyFont="1" applyFill="1" applyBorder="1" applyAlignment="1" applyProtection="1">
      <alignment horizontal="center" vertical="center" wrapText="1"/>
      <protection locked="0"/>
    </xf>
    <xf numFmtId="0" fontId="88" fillId="0" borderId="96" xfId="0" applyFont="1" applyFill="1" applyBorder="1" applyAlignment="1">
      <alignment horizontal="center" vertical="center" wrapText="1"/>
    </xf>
    <xf numFmtId="0" fontId="88" fillId="0" borderId="1" xfId="0" applyFont="1" applyFill="1" applyBorder="1" applyAlignment="1">
      <alignment horizontal="center" vertical="center" wrapText="1"/>
    </xf>
    <xf numFmtId="0" fontId="88" fillId="0" borderId="96" xfId="0" applyFont="1" applyFill="1" applyBorder="1" applyAlignment="1">
      <alignment horizontal="center" vertical="center"/>
    </xf>
    <xf numFmtId="0" fontId="88" fillId="0" borderId="102" xfId="0" applyFont="1" applyFill="1" applyBorder="1" applyAlignment="1">
      <alignment horizontal="center" vertical="center"/>
    </xf>
    <xf numFmtId="0" fontId="0" fillId="0" borderId="0" xfId="0" applyAlignment="1">
      <alignment vertical="center"/>
    </xf>
    <xf numFmtId="0" fontId="0" fillId="0" borderId="30" xfId="0" applyBorder="1" applyAlignment="1">
      <alignment horizontal="center" vertical="center"/>
    </xf>
    <xf numFmtId="0" fontId="0" fillId="0" borderId="28" xfId="0" applyBorder="1" applyAlignment="1">
      <alignment horizontal="center" vertical="center"/>
    </xf>
    <xf numFmtId="0" fontId="7" fillId="0" borderId="29" xfId="0" applyFont="1" applyFill="1" applyBorder="1" applyAlignment="1">
      <alignment horizontal="center" vertical="center" wrapText="1"/>
    </xf>
    <xf numFmtId="0" fontId="0" fillId="0" borderId="103" xfId="0" applyBorder="1" applyAlignment="1">
      <alignment horizontal="center" vertical="center"/>
    </xf>
    <xf numFmtId="0" fontId="0" fillId="0" borderId="30" xfId="0" applyBorder="1" applyAlignment="1">
      <alignment horizontal="center"/>
    </xf>
    <xf numFmtId="0" fontId="0" fillId="0" borderId="28" xfId="0" applyBorder="1" applyAlignment="1">
      <alignment horizontal="center"/>
    </xf>
    <xf numFmtId="0" fontId="7" fillId="2" borderId="7" xfId="0" applyFont="1" applyFill="1" applyBorder="1" applyAlignment="1" applyProtection="1">
      <alignment horizontal="left" vertical="center" wrapText="1"/>
      <protection locked="0"/>
    </xf>
    <xf numFmtId="0" fontId="7" fillId="2" borderId="29" xfId="0" applyFont="1" applyFill="1" applyBorder="1" applyAlignment="1" applyProtection="1">
      <alignment horizontal="center" vertical="center" wrapText="1"/>
      <protection locked="0"/>
    </xf>
    <xf numFmtId="0" fontId="0" fillId="0" borderId="103" xfId="0" applyBorder="1" applyAlignment="1">
      <alignment horizontal="center"/>
    </xf>
    <xf numFmtId="0" fontId="7" fillId="2" borderId="90" xfId="0" applyFont="1" applyFill="1" applyBorder="1" applyAlignment="1" applyProtection="1">
      <alignment horizontal="center" vertical="center" wrapText="1"/>
      <protection locked="0"/>
    </xf>
    <xf numFmtId="0" fontId="0" fillId="0" borderId="100" xfId="0" applyBorder="1" applyAlignment="1">
      <alignment horizontal="center"/>
    </xf>
    <xf numFmtId="0" fontId="8" fillId="2" borderId="96" xfId="0" applyFont="1" applyFill="1" applyBorder="1" applyAlignment="1" applyProtection="1">
      <alignment vertical="center" wrapText="1"/>
      <protection locked="0"/>
    </xf>
    <xf numFmtId="0" fontId="0" fillId="0" borderId="101" xfId="0" applyBorder="1" applyAlignment="1">
      <alignment horizontal="center"/>
    </xf>
    <xf numFmtId="0" fontId="8" fillId="2" borderId="102" xfId="0" applyFont="1" applyFill="1" applyBorder="1" applyAlignment="1" applyProtection="1">
      <alignment vertical="center" wrapText="1"/>
      <protection locked="0"/>
    </xf>
    <xf numFmtId="0" fontId="0" fillId="0" borderId="100" xfId="0" applyBorder="1" applyAlignment="1">
      <alignment horizontal="center" vertical="center"/>
    </xf>
    <xf numFmtId="0" fontId="7" fillId="0" borderId="96" xfId="0" applyFont="1" applyFill="1" applyBorder="1" applyAlignment="1" applyProtection="1">
      <alignment horizontal="left" vertical="center" wrapText="1"/>
      <protection locked="0"/>
    </xf>
    <xf numFmtId="0" fontId="0" fillId="0" borderId="101" xfId="0" applyBorder="1" applyAlignment="1">
      <alignment horizontal="center" vertical="center"/>
    </xf>
    <xf numFmtId="0" fontId="7" fillId="0" borderId="102" xfId="0" applyFont="1" applyFill="1" applyBorder="1" applyAlignment="1" applyProtection="1">
      <alignment horizontal="left" vertical="center" wrapText="1"/>
      <protection locked="0"/>
    </xf>
    <xf numFmtId="182" fontId="1" fillId="30" borderId="98" xfId="0" applyNumberFormat="1" applyFont="1" applyFill="1" applyBorder="1"/>
    <xf numFmtId="164" fontId="89" fillId="5" borderId="1" xfId="2" applyFont="1" applyFill="1" applyBorder="1" applyAlignment="1">
      <alignment horizontal="center" vertical="center"/>
    </xf>
    <xf numFmtId="164" fontId="12" fillId="5" borderId="1" xfId="2" applyFont="1" applyFill="1" applyBorder="1" applyAlignment="1">
      <alignment horizontal="center" vertical="center"/>
    </xf>
    <xf numFmtId="164" fontId="90" fillId="5" borderId="1" xfId="2" applyFont="1" applyFill="1" applyBorder="1" applyAlignment="1">
      <alignment horizontal="center" vertical="center"/>
    </xf>
    <xf numFmtId="164" fontId="64" fillId="5" borderId="1" xfId="2" applyFont="1" applyFill="1" applyBorder="1" applyAlignment="1">
      <alignment horizontal="center" vertical="center"/>
    </xf>
    <xf numFmtId="164" fontId="26" fillId="5" borderId="31" xfId="2" applyFont="1" applyFill="1" applyBorder="1" applyAlignment="1">
      <alignment horizontal="center" vertical="center"/>
    </xf>
    <xf numFmtId="164" fontId="1" fillId="0" borderId="69" xfId="2" applyFont="1" applyBorder="1"/>
    <xf numFmtId="0" fontId="26" fillId="6" borderId="104" xfId="0" applyFont="1" applyFill="1" applyBorder="1" applyAlignment="1">
      <alignment horizontal="center" vertical="center" wrapText="1"/>
    </xf>
    <xf numFmtId="0" fontId="26" fillId="6" borderId="105" xfId="0" applyFont="1" applyFill="1" applyBorder="1" applyAlignment="1">
      <alignment horizontal="center" vertical="center" wrapText="1"/>
    </xf>
    <xf numFmtId="0" fontId="26" fillId="0" borderId="15" xfId="0" applyFont="1" applyBorder="1" applyAlignment="1">
      <alignment horizontal="center" vertical="center"/>
    </xf>
    <xf numFmtId="0" fontId="26" fillId="0" borderId="39" xfId="0" applyFont="1" applyBorder="1" applyAlignment="1">
      <alignment horizontal="center" vertical="center"/>
    </xf>
    <xf numFmtId="0" fontId="19" fillId="0" borderId="100" xfId="0" applyFont="1" applyFill="1" applyBorder="1" applyAlignment="1">
      <alignment horizontal="center" vertical="center" wrapText="1"/>
    </xf>
    <xf numFmtId="0" fontId="0" fillId="0" borderId="96" xfId="0" applyBorder="1" applyAlignment="1">
      <alignment horizontal="center" vertical="center"/>
    </xf>
    <xf numFmtId="164" fontId="0" fillId="0" borderId="96" xfId="2" applyFont="1" applyBorder="1" applyAlignment="1">
      <alignment horizontal="center" vertical="center"/>
    </xf>
    <xf numFmtId="42" fontId="22" fillId="0" borderId="97" xfId="0" applyNumberFormat="1" applyFont="1" applyBorder="1" applyAlignment="1">
      <alignment horizontal="center" vertical="center"/>
    </xf>
    <xf numFmtId="0" fontId="16" fillId="0" borderId="30" xfId="0" applyFont="1" applyBorder="1" applyAlignment="1">
      <alignment horizontal="center" vertical="center" wrapText="1"/>
    </xf>
    <xf numFmtId="42" fontId="22" fillId="0" borderId="31" xfId="0" applyNumberFormat="1" applyFont="1" applyBorder="1" applyAlignment="1">
      <alignment vertical="center"/>
    </xf>
    <xf numFmtId="42" fontId="22" fillId="0" borderId="31" xfId="0" applyNumberFormat="1" applyFont="1" applyFill="1" applyBorder="1" applyAlignment="1">
      <alignment vertical="center"/>
    </xf>
    <xf numFmtId="42" fontId="26" fillId="0" borderId="31" xfId="0" applyNumberFormat="1" applyFont="1" applyBorder="1" applyAlignment="1">
      <alignment vertical="center"/>
    </xf>
    <xf numFmtId="42" fontId="1" fillId="30" borderId="38" xfId="0" applyNumberFormat="1" applyFont="1" applyFill="1" applyBorder="1"/>
    <xf numFmtId="0" fontId="34" fillId="5" borderId="96" xfId="0" applyFont="1" applyFill="1" applyBorder="1" applyAlignment="1">
      <alignment horizontal="center" vertical="center" wrapText="1"/>
    </xf>
    <xf numFmtId="0" fontId="34" fillId="5" borderId="6" xfId="0" applyFont="1" applyFill="1" applyBorder="1" applyAlignment="1">
      <alignment horizontal="center" vertical="center" wrapText="1"/>
    </xf>
    <xf numFmtId="0" fontId="34" fillId="0" borderId="6" xfId="0" applyFont="1" applyBorder="1" applyAlignment="1">
      <alignment horizontal="center" vertical="center" wrapText="1"/>
    </xf>
    <xf numFmtId="0" fontId="34" fillId="0" borderId="1" xfId="0" applyFont="1" applyFill="1" applyBorder="1" applyAlignment="1">
      <alignment horizontal="center" vertical="center" wrapText="1"/>
    </xf>
    <xf numFmtId="0" fontId="26" fillId="0" borderId="105" xfId="0" applyFont="1" applyBorder="1" applyAlignment="1">
      <alignment horizontal="center" vertical="center"/>
    </xf>
    <xf numFmtId="0" fontId="0" fillId="0" borderId="100" xfId="0" applyBorder="1"/>
    <xf numFmtId="0" fontId="0" fillId="0" borderId="96" xfId="0" applyBorder="1"/>
    <xf numFmtId="164" fontId="0" fillId="0" borderId="96" xfId="2" applyFont="1" applyBorder="1"/>
    <xf numFmtId="164" fontId="22" fillId="0" borderId="96" xfId="2" applyFont="1" applyBorder="1" applyAlignment="1">
      <alignment vertical="center"/>
    </xf>
    <xf numFmtId="164" fontId="22" fillId="0" borderId="97" xfId="2" applyFont="1" applyBorder="1" applyAlignment="1">
      <alignment vertical="center"/>
    </xf>
    <xf numFmtId="164" fontId="22" fillId="0" borderId="31" xfId="2" applyFont="1" applyBorder="1" applyAlignment="1">
      <alignment vertical="center"/>
    </xf>
    <xf numFmtId="0" fontId="8" fillId="2" borderId="39" xfId="0" applyFont="1" applyFill="1" applyBorder="1" applyAlignment="1" applyProtection="1">
      <alignment horizontal="left" vertical="center" wrapText="1"/>
      <protection locked="0"/>
    </xf>
    <xf numFmtId="165" fontId="8" fillId="2" borderId="39" xfId="6" applyFont="1" applyFill="1" applyBorder="1" applyAlignment="1" applyProtection="1">
      <alignment horizontal="left" vertical="center" wrapText="1"/>
      <protection locked="0"/>
    </xf>
    <xf numFmtId="182" fontId="8" fillId="2" borderId="96" xfId="6" applyNumberFormat="1" applyFont="1" applyFill="1" applyBorder="1" applyAlignment="1" applyProtection="1">
      <alignment horizontal="left" vertical="center" wrapText="1"/>
      <protection locked="0"/>
    </xf>
    <xf numFmtId="0" fontId="34" fillId="5" borderId="96" xfId="0" applyFont="1" applyFill="1" applyBorder="1" applyAlignment="1">
      <alignment horizontal="left" vertical="center" wrapText="1"/>
    </xf>
    <xf numFmtId="0" fontId="8" fillId="2" borderId="6"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165" fontId="8" fillId="2" borderId="7" xfId="6" applyFont="1" applyFill="1" applyBorder="1" applyAlignment="1" applyProtection="1">
      <alignment horizontal="left" vertical="center" wrapText="1"/>
      <protection locked="0"/>
    </xf>
    <xf numFmtId="182" fontId="8" fillId="2" borderId="1" xfId="6" applyNumberFormat="1" applyFont="1" applyFill="1" applyBorder="1" applyAlignment="1" applyProtection="1">
      <alignment horizontal="left" vertical="center" wrapText="1"/>
      <protection locked="0"/>
    </xf>
    <xf numFmtId="0" fontId="34" fillId="5" borderId="7" xfId="0" applyFont="1" applyFill="1" applyBorder="1" applyAlignment="1">
      <alignment horizontal="left" vertical="center" wrapText="1"/>
    </xf>
    <xf numFmtId="0" fontId="34" fillId="0" borderId="96" xfId="0" applyFont="1" applyBorder="1" applyAlignment="1">
      <alignment horizontal="left" vertical="center"/>
    </xf>
    <xf numFmtId="0" fontId="26" fillId="0" borderId="2" xfId="0" applyFont="1" applyBorder="1" applyAlignment="1">
      <alignment horizontal="right"/>
    </xf>
    <xf numFmtId="164" fontId="26" fillId="0" borderId="1" xfId="2" applyFont="1" applyBorder="1"/>
    <xf numFmtId="164" fontId="22" fillId="0" borderId="69" xfId="2" applyFont="1" applyBorder="1"/>
    <xf numFmtId="0" fontId="22" fillId="0" borderId="19" xfId="0" applyFont="1" applyBorder="1"/>
    <xf numFmtId="0" fontId="26" fillId="0" borderId="36" xfId="0" applyFont="1" applyBorder="1" applyAlignment="1">
      <alignment horizontal="right"/>
    </xf>
    <xf numFmtId="42" fontId="26" fillId="33" borderId="38" xfId="0" applyNumberFormat="1" applyFont="1" applyFill="1" applyBorder="1"/>
    <xf numFmtId="164" fontId="26" fillId="0" borderId="69" xfId="2" applyFont="1" applyBorder="1"/>
    <xf numFmtId="0" fontId="8" fillId="0" borderId="39" xfId="0" applyFont="1" applyFill="1" applyBorder="1" applyAlignment="1" applyProtection="1">
      <alignment horizontal="center" vertical="top" wrapText="1"/>
      <protection locked="0"/>
    </xf>
    <xf numFmtId="0" fontId="10" fillId="5" borderId="1" xfId="0" applyFont="1" applyFill="1" applyBorder="1" applyAlignment="1">
      <alignment horizontal="center" vertical="center" wrapText="1"/>
    </xf>
    <xf numFmtId="0" fontId="26" fillId="0" borderId="26" xfId="0" applyFont="1" applyBorder="1" applyAlignment="1">
      <alignment horizontal="center" vertical="center" wrapText="1"/>
    </xf>
    <xf numFmtId="0" fontId="26" fillId="0" borderId="27" xfId="0" applyFont="1" applyBorder="1" applyAlignment="1">
      <alignment horizontal="center" vertical="center" wrapText="1"/>
    </xf>
    <xf numFmtId="0" fontId="0" fillId="0" borderId="0" xfId="0" applyAlignment="1">
      <alignment wrapText="1"/>
    </xf>
    <xf numFmtId="0" fontId="0" fillId="0" borderId="96" xfId="0" applyBorder="1" applyAlignment="1">
      <alignment vertical="center"/>
    </xf>
    <xf numFmtId="164" fontId="0" fillId="0" borderId="96" xfId="2" applyFont="1" applyBorder="1" applyAlignment="1">
      <alignment vertical="center"/>
    </xf>
    <xf numFmtId="0" fontId="10" fillId="5" borderId="96" xfId="0" applyFont="1" applyFill="1" applyBorder="1" applyAlignment="1">
      <alignment horizontal="center" vertical="center" wrapText="1"/>
    </xf>
    <xf numFmtId="0" fontId="10" fillId="0" borderId="96" xfId="0" applyFont="1" applyBorder="1" applyAlignment="1">
      <alignment horizontal="center" vertical="center"/>
    </xf>
    <xf numFmtId="164" fontId="22" fillId="0" borderId="96" xfId="6" applyNumberFormat="1" applyFont="1" applyBorder="1" applyAlignment="1">
      <alignment horizontal="center" vertical="center"/>
    </xf>
    <xf numFmtId="180" fontId="22" fillId="0" borderId="91" xfId="2" applyNumberFormat="1" applyFont="1" applyBorder="1" applyAlignment="1">
      <alignment horizontal="center" vertical="center"/>
    </xf>
    <xf numFmtId="164" fontId="22" fillId="0" borderId="97" xfId="6" applyNumberFormat="1" applyFont="1" applyBorder="1" applyAlignment="1">
      <alignment horizontal="center" vertical="center"/>
    </xf>
    <xf numFmtId="164" fontId="22" fillId="0" borderId="31" xfId="6" applyNumberFormat="1" applyFont="1" applyBorder="1" applyAlignment="1">
      <alignment horizontal="center" vertical="center"/>
    </xf>
    <xf numFmtId="164" fontId="22" fillId="0" borderId="31" xfId="6" applyNumberFormat="1" applyFont="1" applyFill="1" applyBorder="1" applyAlignment="1">
      <alignment horizontal="center" vertical="center"/>
    </xf>
    <xf numFmtId="0" fontId="26" fillId="0" borderId="2" xfId="0" applyFont="1" applyBorder="1" applyAlignment="1">
      <alignment horizontal="center" vertical="center"/>
    </xf>
    <xf numFmtId="0" fontId="22" fillId="0" borderId="0" xfId="0" applyFont="1"/>
    <xf numFmtId="0" fontId="26" fillId="0" borderId="36" xfId="0" applyFont="1" applyBorder="1" applyAlignment="1">
      <alignment horizontal="center" vertical="center"/>
    </xf>
    <xf numFmtId="164" fontId="22" fillId="0" borderId="0" xfId="0" applyNumberFormat="1" applyFont="1"/>
    <xf numFmtId="0" fontId="19" fillId="0" borderId="100" xfId="0" applyFont="1" applyBorder="1" applyAlignment="1">
      <alignment horizontal="left" vertical="center" wrapText="1"/>
    </xf>
    <xf numFmtId="164" fontId="26" fillId="25" borderId="38" xfId="2" applyFont="1" applyFill="1" applyBorder="1" applyAlignment="1">
      <alignment horizontal="center" vertical="center"/>
    </xf>
    <xf numFmtId="0" fontId="26" fillId="0" borderId="98" xfId="0" applyFont="1" applyBorder="1" applyAlignment="1">
      <alignment horizontal="center" vertical="center" wrapText="1"/>
    </xf>
    <xf numFmtId="0" fontId="34" fillId="0" borderId="1" xfId="0" applyFont="1" applyBorder="1" applyAlignment="1">
      <alignment horizontal="left" vertical="center"/>
    </xf>
    <xf numFmtId="0" fontId="10" fillId="0" borderId="7" xfId="0" applyFont="1" applyBorder="1" applyAlignment="1">
      <alignment horizontal="center" vertical="center" wrapText="1"/>
    </xf>
    <xf numFmtId="0" fontId="91" fillId="5" borderId="1" xfId="0" applyFont="1" applyFill="1" applyBorder="1" applyAlignment="1">
      <alignment horizontal="center" vertical="center" wrapText="1"/>
    </xf>
    <xf numFmtId="0" fontId="12" fillId="0" borderId="6" xfId="0" applyFont="1" applyFill="1" applyBorder="1" applyAlignment="1">
      <alignment horizontal="center" vertical="center" wrapText="1"/>
    </xf>
    <xf numFmtId="181" fontId="22" fillId="0" borderId="6" xfId="6" applyNumberFormat="1" applyFont="1" applyBorder="1" applyAlignment="1">
      <alignment horizontal="center" vertical="center"/>
    </xf>
    <xf numFmtId="180" fontId="22" fillId="0" borderId="6" xfId="2" applyNumberFormat="1" applyFont="1" applyBorder="1" applyAlignment="1">
      <alignment horizontal="center" vertical="center"/>
    </xf>
    <xf numFmtId="164" fontId="22" fillId="0" borderId="90" xfId="6" applyNumberFormat="1" applyFont="1" applyBorder="1" applyAlignment="1">
      <alignment horizontal="center" vertical="center"/>
    </xf>
    <xf numFmtId="0" fontId="7" fillId="5" borderId="6" xfId="0" applyFont="1" applyFill="1" applyBorder="1" applyAlignment="1">
      <alignment horizontal="center" vertical="center" wrapText="1"/>
    </xf>
    <xf numFmtId="0" fontId="8" fillId="0" borderId="39" xfId="0" applyFont="1" applyFill="1" applyBorder="1" applyAlignment="1" applyProtection="1">
      <alignment horizontal="left" vertical="top" wrapText="1"/>
      <protection locked="0"/>
    </xf>
    <xf numFmtId="0" fontId="8" fillId="5" borderId="6"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0" borderId="7" xfId="0" applyFont="1" applyBorder="1" applyAlignment="1">
      <alignment horizontal="center" vertical="center"/>
    </xf>
    <xf numFmtId="0" fontId="8" fillId="0" borderId="6" xfId="0" applyFont="1" applyFill="1" applyBorder="1" applyAlignment="1">
      <alignment horizontal="center" vertical="center" wrapText="1"/>
    </xf>
    <xf numFmtId="0" fontId="8" fillId="0" borderId="6" xfId="0" applyFont="1" applyFill="1" applyBorder="1" applyAlignment="1">
      <alignment vertical="center" wrapText="1"/>
    </xf>
    <xf numFmtId="0" fontId="1"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5"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4" fillId="0" borderId="4" xfId="0" applyFont="1" applyFill="1" applyBorder="1" applyAlignment="1">
      <alignment horizontal="center"/>
    </xf>
    <xf numFmtId="0" fontId="0" fillId="0" borderId="4" xfId="0" applyFont="1" applyFill="1" applyBorder="1" applyAlignment="1">
      <alignment horizontal="center"/>
    </xf>
    <xf numFmtId="0" fontId="0" fillId="0" borderId="2" xfId="0" applyFont="1" applyFill="1" applyBorder="1" applyAlignment="1">
      <alignment horizontal="center"/>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2" fillId="2" borderId="6" xfId="0" applyFont="1" applyFill="1" applyBorder="1" applyAlignment="1" applyProtection="1">
      <alignment horizontal="center" vertical="center" wrapText="1"/>
      <protection locked="0"/>
    </xf>
    <xf numFmtId="0" fontId="12" fillId="2" borderId="14"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center" vertical="center" wrapText="1"/>
      <protection locked="0"/>
    </xf>
    <xf numFmtId="0" fontId="0" fillId="0" borderId="3" xfId="0" applyFont="1" applyFill="1" applyBorder="1" applyAlignment="1">
      <alignment horizontal="center"/>
    </xf>
    <xf numFmtId="0" fontId="0" fillId="0" borderId="12" xfId="0" applyFont="1" applyFill="1" applyBorder="1" applyAlignment="1">
      <alignment horizontal="center"/>
    </xf>
    <xf numFmtId="0" fontId="6"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top" wrapText="1"/>
      <protection locked="0"/>
    </xf>
    <xf numFmtId="0" fontId="9" fillId="0" borderId="14" xfId="0" applyFont="1" applyFill="1" applyBorder="1" applyAlignment="1" applyProtection="1">
      <alignment horizontal="center" vertical="top" wrapText="1"/>
      <protection locked="0"/>
    </xf>
    <xf numFmtId="0" fontId="9" fillId="0" borderId="7" xfId="0" applyFont="1" applyFill="1" applyBorder="1" applyAlignment="1" applyProtection="1">
      <alignment horizontal="center" vertical="top" wrapText="1"/>
      <protection locked="0"/>
    </xf>
    <xf numFmtId="0" fontId="8" fillId="2" borderId="6"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top" wrapText="1"/>
      <protection locked="0"/>
    </xf>
    <xf numFmtId="0" fontId="7" fillId="0" borderId="14" xfId="0" applyFont="1" applyFill="1" applyBorder="1" applyAlignment="1" applyProtection="1">
      <alignment horizontal="center" vertical="top" wrapText="1"/>
      <protection locked="0"/>
    </xf>
    <xf numFmtId="0" fontId="7" fillId="0" borderId="7" xfId="0" applyFont="1" applyFill="1" applyBorder="1" applyAlignment="1" applyProtection="1">
      <alignment horizontal="center" vertical="top" wrapText="1"/>
      <protection locked="0"/>
    </xf>
    <xf numFmtId="0" fontId="8" fillId="0" borderId="6"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182" fontId="1" fillId="30" borderId="102" xfId="6" applyNumberFormat="1" applyFont="1" applyFill="1" applyBorder="1" applyAlignment="1">
      <alignment horizontal="left" vertical="center"/>
    </xf>
    <xf numFmtId="182" fontId="1" fillId="30" borderId="38" xfId="6" applyNumberFormat="1" applyFont="1" applyFill="1" applyBorder="1" applyAlignment="1">
      <alignment horizontal="left" vertical="center"/>
    </xf>
    <xf numFmtId="0" fontId="1" fillId="0" borderId="100" xfId="0" applyFont="1" applyBorder="1" applyAlignment="1">
      <alignment horizontal="center" vertical="center"/>
    </xf>
    <xf numFmtId="0" fontId="1" fillId="0" borderId="96" xfId="0" applyFont="1" applyBorder="1" applyAlignment="1">
      <alignment horizontal="center" vertical="center"/>
    </xf>
    <xf numFmtId="0" fontId="1" fillId="0" borderId="101" xfId="0" applyFont="1" applyBorder="1" applyAlignment="1">
      <alignment horizontal="center" vertical="center"/>
    </xf>
    <xf numFmtId="0" fontId="1" fillId="0" borderId="102" xfId="0" applyFont="1" applyBorder="1" applyAlignment="1">
      <alignment horizontal="center" vertical="center"/>
    </xf>
    <xf numFmtId="0" fontId="6" fillId="0" borderId="100" xfId="0" applyFont="1" applyBorder="1" applyAlignment="1">
      <alignment horizontal="center" vertical="center"/>
    </xf>
    <xf numFmtId="0" fontId="6" fillId="0" borderId="96" xfId="0" applyFont="1" applyBorder="1" applyAlignment="1">
      <alignment horizontal="center" vertical="center"/>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2" fillId="5" borderId="15"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18" xfId="0" applyFont="1" applyFill="1" applyBorder="1" applyAlignment="1">
      <alignment horizontal="center"/>
    </xf>
    <xf numFmtId="0" fontId="2" fillId="5" borderId="0" xfId="0" applyFont="1" applyFill="1" applyAlignment="1">
      <alignment horizontal="center"/>
    </xf>
    <xf numFmtId="0" fontId="2" fillId="5" borderId="19" xfId="0" applyFont="1" applyFill="1" applyBorder="1" applyAlignment="1">
      <alignment horizontal="center"/>
    </xf>
    <xf numFmtId="0" fontId="2" fillId="5" borderId="0" xfId="0" applyFont="1" applyFill="1" applyBorder="1" applyAlignment="1">
      <alignment horizontal="center"/>
    </xf>
    <xf numFmtId="0" fontId="0" fillId="5" borderId="20" xfId="0" applyFill="1" applyBorder="1" applyAlignment="1">
      <alignment horizontal="center"/>
    </xf>
    <xf numFmtId="0" fontId="0" fillId="5" borderId="21" xfId="0" applyFill="1" applyBorder="1" applyAlignment="1">
      <alignment horizontal="center"/>
    </xf>
    <xf numFmtId="0" fontId="0" fillId="5" borderId="22" xfId="0" applyFill="1" applyBorder="1" applyAlignment="1">
      <alignment horizontal="center"/>
    </xf>
    <xf numFmtId="0" fontId="6" fillId="5" borderId="15" xfId="0" applyFont="1" applyFill="1" applyBorder="1" applyAlignment="1">
      <alignment horizontal="center"/>
    </xf>
    <xf numFmtId="0" fontId="6" fillId="5" borderId="16" xfId="0" applyFont="1" applyFill="1" applyBorder="1" applyAlignment="1">
      <alignment horizontal="center"/>
    </xf>
    <xf numFmtId="0" fontId="1" fillId="5" borderId="16" xfId="0" applyFont="1" applyFill="1" applyBorder="1" applyAlignment="1">
      <alignment horizontal="center"/>
    </xf>
    <xf numFmtId="0" fontId="1" fillId="5" borderId="17" xfId="0" applyFont="1" applyFill="1" applyBorder="1" applyAlignment="1">
      <alignment horizontal="center"/>
    </xf>
    <xf numFmtId="0" fontId="26" fillId="0" borderId="32" xfId="0" applyFont="1" applyBorder="1" applyAlignment="1">
      <alignment horizontal="right" vertical="center"/>
    </xf>
    <xf numFmtId="0" fontId="26" fillId="0" borderId="33" xfId="0" applyFont="1" applyBorder="1" applyAlignment="1">
      <alignment horizontal="right" vertical="center"/>
    </xf>
    <xf numFmtId="0" fontId="26" fillId="0" borderId="20" xfId="0" applyFont="1" applyBorder="1" applyAlignment="1">
      <alignment horizontal="right" vertical="center"/>
    </xf>
    <xf numFmtId="0" fontId="26" fillId="0" borderId="34" xfId="0" applyFont="1" applyBorder="1" applyAlignment="1">
      <alignment horizontal="right" vertical="center"/>
    </xf>
    <xf numFmtId="164" fontId="22" fillId="0" borderId="6" xfId="2" applyFont="1" applyBorder="1" applyAlignment="1">
      <alignment horizontal="center" vertical="center"/>
    </xf>
    <xf numFmtId="164" fontId="22" fillId="0" borderId="35" xfId="2" applyFont="1" applyBorder="1" applyAlignment="1">
      <alignment horizontal="center" vertical="center"/>
    </xf>
    <xf numFmtId="0" fontId="26" fillId="0" borderId="4" xfId="0" applyFont="1" applyBorder="1" applyAlignment="1">
      <alignment horizontal="right"/>
    </xf>
    <xf numFmtId="0" fontId="26" fillId="0" borderId="2" xfId="0" applyFont="1" applyBorder="1" applyAlignment="1">
      <alignment horizontal="right"/>
    </xf>
    <xf numFmtId="0" fontId="26" fillId="0" borderId="36" xfId="0" applyFont="1" applyBorder="1" applyAlignment="1">
      <alignment horizontal="right"/>
    </xf>
    <xf numFmtId="0" fontId="26" fillId="0" borderId="37" xfId="0" applyFont="1" applyBorder="1" applyAlignment="1">
      <alignment horizontal="right"/>
    </xf>
    <xf numFmtId="0" fontId="8" fillId="0" borderId="1" xfId="0" applyFont="1" applyFill="1" applyBorder="1" applyAlignment="1" applyProtection="1">
      <alignment horizontal="left" vertical="center" wrapText="1"/>
      <protection locked="0"/>
    </xf>
    <xf numFmtId="41" fontId="10" fillId="0" borderId="6" xfId="1" applyNumberFormat="1" applyFont="1" applyBorder="1" applyAlignment="1">
      <alignment horizontal="center" vertical="center"/>
    </xf>
    <xf numFmtId="41" fontId="10" fillId="0" borderId="7" xfId="1" applyNumberFormat="1" applyFont="1" applyBorder="1" applyAlignment="1">
      <alignment horizontal="center" vertical="center"/>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164" fontId="22" fillId="0" borderId="7" xfId="2" applyFont="1" applyBorder="1" applyAlignment="1">
      <alignment horizontal="center" vertical="center"/>
    </xf>
    <xf numFmtId="42" fontId="22" fillId="0" borderId="0" xfId="0" applyNumberFormat="1" applyFont="1" applyBorder="1" applyAlignment="1">
      <alignment horizontal="center" vertical="center"/>
    </xf>
    <xf numFmtId="41" fontId="10" fillId="0" borderId="6" xfId="1" applyNumberFormat="1" applyFont="1" applyFill="1" applyBorder="1" applyAlignment="1">
      <alignment horizontal="center" vertical="center"/>
    </xf>
    <xf numFmtId="41" fontId="10" fillId="0" borderId="14" xfId="1" applyNumberFormat="1" applyFont="1" applyFill="1" applyBorder="1" applyAlignment="1">
      <alignment horizontal="center" vertical="center"/>
    </xf>
    <xf numFmtId="0" fontId="26" fillId="0" borderId="92" xfId="0" applyFont="1" applyBorder="1" applyAlignment="1">
      <alignment horizontal="center" vertical="center" wrapText="1"/>
    </xf>
    <xf numFmtId="0" fontId="26" fillId="0" borderId="25" xfId="0" applyFont="1" applyBorder="1" applyAlignment="1">
      <alignment horizontal="center" vertical="center" wrapText="1"/>
    </xf>
    <xf numFmtId="41" fontId="10" fillId="0" borderId="14" xfId="1" applyNumberFormat="1" applyFont="1" applyBorder="1" applyAlignment="1">
      <alignment horizontal="center" vertical="center"/>
    </xf>
    <xf numFmtId="0" fontId="8" fillId="0" borderId="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7"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93" xfId="0" applyFont="1" applyBorder="1" applyAlignment="1">
      <alignment horizontal="center" vertical="center" wrapText="1"/>
    </xf>
    <xf numFmtId="164" fontId="22" fillId="0" borderId="90" xfId="2" applyFont="1" applyBorder="1" applyAlignment="1">
      <alignment horizontal="center" vertical="center"/>
    </xf>
    <xf numFmtId="164" fontId="22" fillId="0" borderId="29" xfId="2" applyFont="1" applyBorder="1" applyAlignment="1">
      <alignment horizontal="center" vertical="center"/>
    </xf>
    <xf numFmtId="0" fontId="6" fillId="5" borderId="23" xfId="0" applyFont="1" applyFill="1" applyBorder="1" applyAlignment="1">
      <alignment horizontal="center"/>
    </xf>
    <xf numFmtId="0" fontId="6" fillId="5" borderId="24" xfId="0" applyFont="1" applyFill="1" applyBorder="1" applyAlignment="1">
      <alignment horizontal="center"/>
    </xf>
    <xf numFmtId="0" fontId="1" fillId="5" borderId="24" xfId="0" applyFont="1" applyFill="1" applyBorder="1" applyAlignment="1">
      <alignment horizontal="center"/>
    </xf>
    <xf numFmtId="0" fontId="1" fillId="5" borderId="25" xfId="0" applyFont="1" applyFill="1" applyBorder="1" applyAlignment="1">
      <alignment horizontal="center"/>
    </xf>
    <xf numFmtId="0" fontId="26" fillId="0" borderId="95" xfId="0" applyFont="1" applyBorder="1" applyAlignment="1">
      <alignment horizontal="center" vertical="center" wrapText="1"/>
    </xf>
    <xf numFmtId="0" fontId="26" fillId="0" borderId="17" xfId="0" applyFont="1" applyBorder="1" applyAlignment="1">
      <alignment horizontal="center" vertical="center" wrapText="1"/>
    </xf>
    <xf numFmtId="0" fontId="1" fillId="0" borderId="32" xfId="0" applyFont="1" applyBorder="1" applyAlignment="1">
      <alignment horizontal="right" vertical="center"/>
    </xf>
    <xf numFmtId="0" fontId="1" fillId="0" borderId="33" xfId="0" applyFont="1" applyBorder="1" applyAlignment="1">
      <alignment horizontal="right" vertical="center"/>
    </xf>
    <xf numFmtId="0" fontId="1" fillId="0" borderId="20" xfId="0" applyFont="1" applyBorder="1" applyAlignment="1">
      <alignment horizontal="right" vertical="center"/>
    </xf>
    <xf numFmtId="0" fontId="1" fillId="0" borderId="34" xfId="0" applyFont="1" applyBorder="1" applyAlignment="1">
      <alignment horizontal="right" vertical="center"/>
    </xf>
    <xf numFmtId="164" fontId="0" fillId="0" borderId="6" xfId="2" applyFont="1" applyBorder="1" applyAlignment="1">
      <alignment horizontal="center" vertical="center"/>
    </xf>
    <xf numFmtId="164" fontId="0" fillId="0" borderId="35" xfId="2" applyFont="1" applyBorder="1" applyAlignment="1">
      <alignment horizontal="center" vertical="center"/>
    </xf>
    <xf numFmtId="0" fontId="1" fillId="0" borderId="4" xfId="0" applyFont="1" applyBorder="1" applyAlignment="1">
      <alignment horizontal="right"/>
    </xf>
    <xf numFmtId="0" fontId="1" fillId="0" borderId="2" xfId="0" applyFont="1" applyBorder="1" applyAlignment="1">
      <alignment horizontal="right"/>
    </xf>
    <xf numFmtId="0" fontId="1" fillId="0" borderId="36" xfId="0" applyFont="1" applyBorder="1" applyAlignment="1">
      <alignment horizontal="right"/>
    </xf>
    <xf numFmtId="0" fontId="1" fillId="0" borderId="37" xfId="0" applyFont="1" applyBorder="1" applyAlignment="1">
      <alignment horizontal="right"/>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6" fillId="0" borderId="94" xfId="0" applyFont="1" applyBorder="1" applyAlignment="1">
      <alignment horizontal="center" vertical="center" wrapText="1"/>
    </xf>
    <xf numFmtId="0" fontId="26" fillId="0" borderId="95" xfId="0" applyFont="1" applyBorder="1" applyAlignment="1">
      <alignment horizontal="center" vertical="center"/>
    </xf>
    <xf numFmtId="0" fontId="26" fillId="0" borderId="94" xfId="0" applyFont="1" applyBorder="1" applyAlignment="1">
      <alignment horizontal="center" vertical="center"/>
    </xf>
    <xf numFmtId="164" fontId="14" fillId="0" borderId="6" xfId="2" applyFont="1" applyBorder="1" applyAlignment="1">
      <alignment horizontal="center" vertical="center"/>
    </xf>
    <xf numFmtId="164" fontId="14" fillId="0" borderId="35" xfId="2" applyFont="1" applyBorder="1" applyAlignment="1">
      <alignment horizontal="center" vertical="center"/>
    </xf>
    <xf numFmtId="49" fontId="84" fillId="0" borderId="105" xfId="0" applyNumberFormat="1" applyFont="1" applyBorder="1" applyAlignment="1">
      <alignment horizontal="center" vertical="center" wrapText="1" readingOrder="1"/>
    </xf>
    <xf numFmtId="49" fontId="84" fillId="0" borderId="28" xfId="0" applyNumberFormat="1" applyFont="1" applyBorder="1" applyAlignment="1">
      <alignment horizontal="center" vertical="center" wrapText="1" readingOrder="1"/>
    </xf>
    <xf numFmtId="0" fontId="31" fillId="8" borderId="1" xfId="0" applyFont="1" applyFill="1" applyBorder="1" applyAlignment="1">
      <alignment horizontal="center" vertical="center" wrapText="1"/>
    </xf>
    <xf numFmtId="49" fontId="55" fillId="0" borderId="0" xfId="0" applyNumberFormat="1" applyFont="1" applyAlignment="1">
      <alignment horizontal="right" vertical="top" wrapText="1" readingOrder="1"/>
    </xf>
    <xf numFmtId="0" fontId="55" fillId="0" borderId="0" xfId="0" applyFont="1" applyAlignment="1">
      <alignment horizontal="left" vertical="center" wrapText="1" readingOrder="1"/>
    </xf>
    <xf numFmtId="0" fontId="55" fillId="0" borderId="73" xfId="0" applyFont="1" applyBorder="1" applyAlignment="1">
      <alignment horizontal="center" vertical="center" wrapText="1" readingOrder="1"/>
    </xf>
    <xf numFmtId="0" fontId="55" fillId="0" borderId="67" xfId="0" applyFont="1" applyBorder="1" applyAlignment="1">
      <alignment horizontal="center" vertical="center" wrapText="1" readingOrder="1"/>
    </xf>
    <xf numFmtId="0" fontId="55" fillId="0" borderId="75" xfId="0" applyFont="1" applyBorder="1" applyAlignment="1">
      <alignment horizontal="center" vertical="center" wrapText="1" readingOrder="1"/>
    </xf>
    <xf numFmtId="0" fontId="55" fillId="0" borderId="77" xfId="0" applyFont="1" applyBorder="1" applyAlignment="1">
      <alignment horizontal="center" vertical="center" wrapText="1" readingOrder="1"/>
    </xf>
    <xf numFmtId="0" fontId="55" fillId="0" borderId="76" xfId="0" applyFont="1" applyBorder="1" applyAlignment="1">
      <alignment horizontal="center" vertical="center" wrapText="1" readingOrder="1"/>
    </xf>
    <xf numFmtId="0" fontId="55" fillId="0" borderId="60" xfId="0" applyFont="1" applyBorder="1" applyAlignment="1">
      <alignment horizontal="center" vertical="center" wrapText="1" readingOrder="1"/>
    </xf>
    <xf numFmtId="0" fontId="54" fillId="0" borderId="0" xfId="0" applyFont="1" applyAlignment="1">
      <alignment horizontal="center" vertical="top" wrapText="1" readingOrder="1"/>
    </xf>
    <xf numFmtId="49" fontId="56" fillId="0" borderId="49" xfId="0" applyNumberFormat="1" applyFont="1" applyBorder="1" applyAlignment="1">
      <alignment horizontal="left" vertical="center" wrapText="1" readingOrder="1"/>
    </xf>
    <xf numFmtId="174" fontId="56" fillId="0" borderId="67" xfId="0" applyNumberFormat="1" applyFont="1" applyBorder="1" applyAlignment="1">
      <alignment horizontal="right" vertical="center" wrapText="1" readingOrder="1"/>
    </xf>
    <xf numFmtId="49" fontId="85" fillId="0" borderId="49" xfId="0" applyNumberFormat="1" applyFont="1" applyBorder="1" applyAlignment="1">
      <alignment horizontal="left" vertical="center" wrapText="1" readingOrder="1"/>
    </xf>
    <xf numFmtId="174" fontId="85" fillId="0" borderId="67" xfId="0" applyNumberFormat="1" applyFont="1" applyBorder="1" applyAlignment="1">
      <alignment horizontal="right" vertical="center" wrapText="1" readingOrder="1"/>
    </xf>
    <xf numFmtId="49" fontId="85" fillId="0" borderId="49" xfId="0" applyNumberFormat="1" applyFont="1" applyFill="1" applyBorder="1" applyAlignment="1">
      <alignment horizontal="left" vertical="center" wrapText="1" readingOrder="1"/>
    </xf>
    <xf numFmtId="174" fontId="85" fillId="0" borderId="67" xfId="0" applyNumberFormat="1" applyFont="1" applyFill="1" applyBorder="1" applyAlignment="1">
      <alignment horizontal="right" vertical="center" wrapText="1" readingOrder="1"/>
    </xf>
    <xf numFmtId="0" fontId="58" fillId="0" borderId="0" xfId="0" applyFont="1" applyAlignment="1">
      <alignment horizontal="left" vertical="top" wrapText="1" readingOrder="1"/>
    </xf>
    <xf numFmtId="0" fontId="57" fillId="0" borderId="49" xfId="0" applyFont="1" applyBorder="1" applyAlignment="1">
      <alignment horizontal="center" vertical="center" wrapText="1" readingOrder="1"/>
    </xf>
    <xf numFmtId="176" fontId="56" fillId="0" borderId="67" xfId="0" applyNumberFormat="1" applyFont="1" applyBorder="1" applyAlignment="1">
      <alignment horizontal="right" vertical="center" wrapText="1" readingOrder="1"/>
    </xf>
    <xf numFmtId="0" fontId="55" fillId="0" borderId="0" xfId="0" applyFont="1" applyAlignment="1">
      <alignment horizontal="center" vertical="top" wrapText="1" readingOrder="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4" borderId="1" xfId="0" applyFont="1" applyFill="1" applyBorder="1" applyAlignment="1">
      <alignment horizontal="center" vertical="center" wrapText="1"/>
    </xf>
    <xf numFmtId="49" fontId="8" fillId="5" borderId="1" xfId="0" applyNumberFormat="1" applyFont="1" applyFill="1" applyBorder="1" applyAlignment="1">
      <alignment horizontal="center" vertical="top" wrapText="1"/>
    </xf>
    <xf numFmtId="0" fontId="24" fillId="5" borderId="1" xfId="0" applyFont="1" applyFill="1" applyBorder="1" applyAlignment="1">
      <alignment horizontal="center" vertical="center" wrapText="1"/>
    </xf>
    <xf numFmtId="49" fontId="8" fillId="5" borderId="1" xfId="0" applyNumberFormat="1" applyFont="1" applyFill="1" applyBorder="1" applyAlignment="1">
      <alignment horizontal="left" vertical="center" wrapText="1"/>
    </xf>
    <xf numFmtId="49" fontId="64" fillId="5" borderId="7" xfId="0" applyNumberFormat="1" applyFont="1" applyFill="1" applyBorder="1" applyAlignment="1">
      <alignment horizontal="left" vertical="center" wrapText="1"/>
    </xf>
    <xf numFmtId="0" fontId="64" fillId="5" borderId="7" xfId="0" applyFont="1" applyFill="1" applyBorder="1" applyAlignment="1">
      <alignment horizontal="left" vertical="center"/>
    </xf>
    <xf numFmtId="0" fontId="64" fillId="5" borderId="1" xfId="0" applyFont="1" applyFill="1" applyBorder="1" applyAlignment="1">
      <alignment horizontal="left" vertical="center"/>
    </xf>
    <xf numFmtId="0" fontId="64" fillId="5" borderId="1" xfId="0" applyFont="1" applyFill="1" applyBorder="1" applyAlignment="1">
      <alignment horizontal="left" vertical="center" wrapText="1"/>
    </xf>
    <xf numFmtId="0" fontId="64" fillId="5" borderId="14" xfId="0" applyFont="1" applyFill="1" applyBorder="1" applyAlignment="1">
      <alignment horizontal="center" vertical="center" wrapText="1"/>
    </xf>
    <xf numFmtId="0" fontId="64" fillId="5" borderId="7" xfId="0" applyFont="1" applyFill="1" applyBorder="1" applyAlignment="1">
      <alignment horizontal="center" vertical="center" wrapText="1"/>
    </xf>
    <xf numFmtId="0" fontId="64" fillId="5" borderId="6" xfId="0" applyFont="1" applyFill="1" applyBorder="1" applyAlignment="1">
      <alignment horizontal="center" vertical="center" wrapText="1"/>
    </xf>
    <xf numFmtId="0" fontId="64" fillId="5" borderId="1" xfId="0" applyFont="1" applyFill="1" applyBorder="1" applyAlignment="1">
      <alignment horizontal="center" vertical="center" wrapText="1"/>
    </xf>
    <xf numFmtId="9" fontId="64" fillId="5" borderId="69" xfId="0" applyNumberFormat="1" applyFont="1" applyFill="1" applyBorder="1" applyAlignment="1">
      <alignment horizontal="center" vertical="center" wrapText="1"/>
    </xf>
    <xf numFmtId="9" fontId="64" fillId="5" borderId="4" xfId="0" applyNumberFormat="1" applyFont="1" applyFill="1" applyBorder="1" applyAlignment="1">
      <alignment horizontal="center" vertical="center" wrapText="1"/>
    </xf>
    <xf numFmtId="9" fontId="64" fillId="5" borderId="2" xfId="0" applyNumberFormat="1" applyFont="1" applyFill="1" applyBorder="1" applyAlignment="1">
      <alignment horizontal="center" vertical="center" wrapText="1"/>
    </xf>
    <xf numFmtId="0" fontId="64" fillId="14" borderId="14" xfId="0" applyFont="1" applyFill="1" applyBorder="1" applyAlignment="1">
      <alignment horizontal="center" vertical="center" wrapText="1"/>
    </xf>
    <xf numFmtId="0" fontId="64" fillId="14" borderId="7" xfId="0" applyFont="1" applyFill="1" applyBorder="1" applyAlignment="1">
      <alignment horizontal="center" vertical="center" wrapText="1"/>
    </xf>
    <xf numFmtId="3" fontId="64" fillId="5" borderId="6" xfId="0" applyNumberFormat="1" applyFont="1" applyFill="1" applyBorder="1" applyAlignment="1">
      <alignment horizontal="center" vertical="center" wrapText="1"/>
    </xf>
    <xf numFmtId="3" fontId="64" fillId="5" borderId="14" xfId="0" applyNumberFormat="1" applyFont="1" applyFill="1" applyBorder="1" applyAlignment="1">
      <alignment horizontal="center" vertical="center" wrapText="1"/>
    </xf>
    <xf numFmtId="3" fontId="64" fillId="5" borderId="7" xfId="0" applyNumberFormat="1" applyFont="1" applyFill="1" applyBorder="1" applyAlignment="1">
      <alignment horizontal="center" vertical="center" wrapText="1"/>
    </xf>
    <xf numFmtId="0" fontId="64" fillId="5" borderId="1" xfId="0" applyFont="1" applyFill="1" applyBorder="1" applyAlignment="1">
      <alignment horizontal="center" vertical="top" wrapText="1"/>
    </xf>
    <xf numFmtId="0" fontId="64" fillId="5" borderId="6" xfId="0" applyFont="1" applyFill="1" applyBorder="1" applyAlignment="1">
      <alignment horizontal="center" vertical="top" wrapText="1"/>
    </xf>
    <xf numFmtId="0" fontId="64" fillId="5" borderId="7" xfId="0" applyFont="1" applyFill="1" applyBorder="1" applyAlignment="1">
      <alignment horizontal="center" vertical="top" wrapText="1"/>
    </xf>
    <xf numFmtId="0" fontId="64" fillId="5" borderId="1" xfId="0" applyFont="1" applyFill="1" applyBorder="1" applyAlignment="1">
      <alignment horizontal="center" vertical="center"/>
    </xf>
    <xf numFmtId="172" fontId="64" fillId="5" borderId="1" xfId="0" applyNumberFormat="1" applyFont="1" applyFill="1" applyBorder="1" applyAlignment="1">
      <alignment horizontal="center" vertical="center" wrapText="1"/>
    </xf>
    <xf numFmtId="9" fontId="64" fillId="5" borderId="6" xfId="5" applyFont="1" applyFill="1" applyBorder="1" applyAlignment="1">
      <alignment horizontal="center" vertical="center" wrapText="1"/>
    </xf>
    <xf numFmtId="9" fontId="64" fillId="5" borderId="14" xfId="5" applyFont="1" applyFill="1" applyBorder="1" applyAlignment="1">
      <alignment horizontal="center" vertical="center" wrapText="1"/>
    </xf>
    <xf numFmtId="9" fontId="64" fillId="5" borderId="7" xfId="5" applyFont="1" applyFill="1" applyBorder="1" applyAlignment="1">
      <alignment horizontal="center" vertical="center" wrapText="1"/>
    </xf>
    <xf numFmtId="166" fontId="64" fillId="14" borderId="6" xfId="0" applyNumberFormat="1" applyFont="1" applyFill="1" applyBorder="1" applyAlignment="1">
      <alignment horizontal="center" vertical="center" wrapText="1"/>
    </xf>
    <xf numFmtId="166" fontId="64" fillId="14" borderId="14" xfId="0" applyNumberFormat="1" applyFont="1" applyFill="1" applyBorder="1" applyAlignment="1">
      <alignment horizontal="center" vertical="center" wrapText="1"/>
    </xf>
    <xf numFmtId="166" fontId="64" fillId="14" borderId="7" xfId="0" applyNumberFormat="1" applyFont="1" applyFill="1" applyBorder="1" applyAlignment="1">
      <alignment horizontal="center" vertical="center" wrapText="1"/>
    </xf>
    <xf numFmtId="177" fontId="64" fillId="33" borderId="6" xfId="0" applyNumberFormat="1" applyFont="1" applyFill="1" applyBorder="1" applyAlignment="1">
      <alignment horizontal="center" vertical="center" wrapText="1"/>
    </xf>
    <xf numFmtId="177" fontId="64" fillId="33" borderId="14" xfId="0" applyNumberFormat="1" applyFont="1" applyFill="1" applyBorder="1" applyAlignment="1">
      <alignment horizontal="center" vertical="center" wrapText="1"/>
    </xf>
    <xf numFmtId="177" fontId="64" fillId="33" borderId="7" xfId="0" applyNumberFormat="1" applyFont="1" applyFill="1" applyBorder="1" applyAlignment="1">
      <alignment horizontal="center" vertical="center" wrapText="1"/>
    </xf>
    <xf numFmtId="9" fontId="64" fillId="0" borderId="69" xfId="0" applyNumberFormat="1" applyFont="1" applyBorder="1" applyAlignment="1">
      <alignment horizontal="center" vertical="center" wrapText="1"/>
    </xf>
    <xf numFmtId="9" fontId="64" fillId="0" borderId="2" xfId="0" applyNumberFormat="1" applyFont="1" applyBorder="1" applyAlignment="1">
      <alignment horizontal="center" vertical="center" wrapText="1"/>
    </xf>
    <xf numFmtId="10" fontId="64" fillId="5" borderId="6" xfId="0" applyNumberFormat="1" applyFont="1" applyFill="1" applyBorder="1" applyAlignment="1">
      <alignment horizontal="center" vertical="center"/>
    </xf>
    <xf numFmtId="0" fontId="64" fillId="5" borderId="7" xfId="0" applyFont="1" applyFill="1" applyBorder="1" applyAlignment="1">
      <alignment horizontal="center" vertical="center"/>
    </xf>
    <xf numFmtId="1" fontId="64" fillId="14" borderId="1" xfId="0" applyNumberFormat="1" applyFont="1" applyFill="1" applyBorder="1" applyAlignment="1">
      <alignment horizontal="center" vertical="center" wrapText="1"/>
    </xf>
    <xf numFmtId="9" fontId="64" fillId="33" borderId="6" xfId="0" applyNumberFormat="1" applyFont="1" applyFill="1" applyBorder="1" applyAlignment="1">
      <alignment horizontal="center" vertical="center" wrapText="1"/>
    </xf>
    <xf numFmtId="0" fontId="64" fillId="33" borderId="7" xfId="0" applyFont="1" applyFill="1" applyBorder="1" applyAlignment="1">
      <alignment horizontal="center" vertical="center" wrapText="1"/>
    </xf>
    <xf numFmtId="0" fontId="64" fillId="33" borderId="6" xfId="0" applyFont="1" applyFill="1" applyBorder="1" applyAlignment="1">
      <alignment horizontal="center" vertical="center" wrapText="1"/>
    </xf>
    <xf numFmtId="0" fontId="64" fillId="33" borderId="14" xfId="0" applyFont="1" applyFill="1" applyBorder="1" applyAlignment="1">
      <alignment horizontal="center" vertical="center" wrapText="1"/>
    </xf>
    <xf numFmtId="179" fontId="64" fillId="5" borderId="1" xfId="0" applyNumberFormat="1" applyFont="1" applyFill="1" applyBorder="1" applyAlignment="1">
      <alignment horizontal="center" vertical="center"/>
    </xf>
    <xf numFmtId="0" fontId="64" fillId="5" borderId="69" xfId="0" applyFont="1" applyFill="1" applyBorder="1" applyAlignment="1">
      <alignment horizontal="left" vertical="center"/>
    </xf>
    <xf numFmtId="0" fontId="64" fillId="5" borderId="4" xfId="0" applyFont="1" applyFill="1" applyBorder="1" applyAlignment="1">
      <alignment horizontal="left" vertical="center"/>
    </xf>
    <xf numFmtId="0" fontId="64" fillId="5" borderId="2" xfId="0" applyFont="1" applyFill="1" applyBorder="1" applyAlignment="1">
      <alignment horizontal="left" vertical="center"/>
    </xf>
    <xf numFmtId="0" fontId="64" fillId="5" borderId="69" xfId="0" applyFont="1" applyFill="1" applyBorder="1" applyAlignment="1">
      <alignment horizontal="left"/>
    </xf>
    <xf numFmtId="0" fontId="64" fillId="5" borderId="4" xfId="0" applyFont="1" applyFill="1" applyBorder="1" applyAlignment="1">
      <alignment horizontal="left"/>
    </xf>
    <xf numFmtId="0" fontId="64" fillId="5" borderId="2" xfId="0" applyFont="1" applyFill="1" applyBorder="1" applyAlignment="1">
      <alignment horizontal="left"/>
    </xf>
    <xf numFmtId="0" fontId="64" fillId="5" borderId="6" xfId="0" applyFont="1" applyFill="1" applyBorder="1" applyAlignment="1">
      <alignment horizontal="center" vertical="center"/>
    </xf>
    <xf numFmtId="0" fontId="64" fillId="5" borderId="14" xfId="0" applyFont="1" applyFill="1" applyBorder="1" applyAlignment="1">
      <alignment horizontal="center" vertical="center"/>
    </xf>
    <xf numFmtId="9" fontId="64" fillId="5" borderId="6" xfId="0" applyNumberFormat="1" applyFont="1" applyFill="1" applyBorder="1" applyAlignment="1">
      <alignment horizontal="center" vertical="center" wrapText="1"/>
    </xf>
    <xf numFmtId="9" fontId="64" fillId="5" borderId="14" xfId="0" applyNumberFormat="1" applyFont="1" applyFill="1" applyBorder="1" applyAlignment="1">
      <alignment horizontal="center" vertical="center" wrapText="1"/>
    </xf>
    <xf numFmtId="9" fontId="64" fillId="5" borderId="7" xfId="0" applyNumberFormat="1" applyFont="1" applyFill="1" applyBorder="1" applyAlignment="1">
      <alignment horizontal="center" vertical="center" wrapText="1"/>
    </xf>
    <xf numFmtId="0" fontId="64" fillId="14" borderId="6" xfId="0" applyFont="1" applyFill="1" applyBorder="1" applyAlignment="1">
      <alignment horizontal="center" vertical="center" wrapText="1"/>
    </xf>
    <xf numFmtId="49" fontId="64" fillId="5" borderId="6" xfId="0" applyNumberFormat="1" applyFont="1" applyFill="1" applyBorder="1" applyAlignment="1">
      <alignment horizontal="center" vertical="center"/>
    </xf>
    <xf numFmtId="49" fontId="64" fillId="5" borderId="14" xfId="0" applyNumberFormat="1" applyFont="1" applyFill="1" applyBorder="1" applyAlignment="1">
      <alignment horizontal="center" vertical="center"/>
    </xf>
    <xf numFmtId="49" fontId="64" fillId="5" borderId="7" xfId="0" applyNumberFormat="1" applyFont="1" applyFill="1" applyBorder="1" applyAlignment="1">
      <alignment horizontal="center" vertical="center"/>
    </xf>
    <xf numFmtId="179" fontId="64" fillId="5" borderId="6" xfId="0" applyNumberFormat="1" applyFont="1" applyFill="1" applyBorder="1" applyAlignment="1">
      <alignment horizontal="center" vertical="center"/>
    </xf>
    <xf numFmtId="179" fontId="64" fillId="5" borderId="14" xfId="0" applyNumberFormat="1" applyFont="1" applyFill="1" applyBorder="1" applyAlignment="1">
      <alignment horizontal="center" vertical="center"/>
    </xf>
    <xf numFmtId="179" fontId="64" fillId="5" borderId="7" xfId="0" applyNumberFormat="1" applyFont="1" applyFill="1" applyBorder="1" applyAlignment="1">
      <alignment horizontal="center" vertical="center"/>
    </xf>
    <xf numFmtId="9" fontId="64" fillId="5" borderId="6" xfId="0" applyNumberFormat="1" applyFont="1" applyFill="1" applyBorder="1" applyAlignment="1">
      <alignment horizontal="center" vertical="center"/>
    </xf>
    <xf numFmtId="9" fontId="64" fillId="5" borderId="14" xfId="0" applyNumberFormat="1" applyFont="1" applyFill="1" applyBorder="1" applyAlignment="1">
      <alignment horizontal="center" vertical="center"/>
    </xf>
    <xf numFmtId="9" fontId="64" fillId="5" borderId="7" xfId="0" applyNumberFormat="1" applyFont="1" applyFill="1" applyBorder="1" applyAlignment="1">
      <alignment horizontal="center" vertical="center"/>
    </xf>
    <xf numFmtId="9" fontId="64" fillId="14" borderId="6" xfId="0" applyNumberFormat="1" applyFont="1" applyFill="1" applyBorder="1" applyAlignment="1">
      <alignment horizontal="center" vertical="center"/>
    </xf>
    <xf numFmtId="9" fontId="64" fillId="14" borderId="14" xfId="0" applyNumberFormat="1" applyFont="1" applyFill="1" applyBorder="1" applyAlignment="1">
      <alignment horizontal="center" vertical="center"/>
    </xf>
    <xf numFmtId="9" fontId="64" fillId="14" borderId="7" xfId="0" applyNumberFormat="1" applyFont="1" applyFill="1" applyBorder="1" applyAlignment="1">
      <alignment horizontal="center" vertical="center"/>
    </xf>
    <xf numFmtId="177" fontId="64" fillId="33" borderId="6" xfId="5" applyNumberFormat="1" applyFont="1" applyFill="1" applyBorder="1" applyAlignment="1">
      <alignment horizontal="center" vertical="center" wrapText="1"/>
    </xf>
    <xf numFmtId="177" fontId="64" fillId="33" borderId="14" xfId="5" applyNumberFormat="1" applyFont="1" applyFill="1" applyBorder="1" applyAlignment="1">
      <alignment horizontal="center" vertical="center" wrapText="1"/>
    </xf>
    <xf numFmtId="177" fontId="64" fillId="33" borderId="7" xfId="5" applyNumberFormat="1" applyFont="1" applyFill="1" applyBorder="1" applyAlignment="1">
      <alignment horizontal="center" vertical="center" wrapText="1"/>
    </xf>
    <xf numFmtId="166" fontId="64" fillId="33" borderId="6" xfId="0" applyNumberFormat="1" applyFont="1" applyFill="1" applyBorder="1" applyAlignment="1">
      <alignment horizontal="center" vertical="center" wrapText="1"/>
    </xf>
    <xf numFmtId="166" fontId="64" fillId="33" borderId="14" xfId="0" applyNumberFormat="1" applyFont="1" applyFill="1" applyBorder="1" applyAlignment="1">
      <alignment horizontal="center" vertical="center" wrapText="1"/>
    </xf>
    <xf numFmtId="166" fontId="64" fillId="33" borderId="7" xfId="0" applyNumberFormat="1" applyFont="1" applyFill="1" applyBorder="1" applyAlignment="1">
      <alignment horizontal="center" vertical="center" wrapText="1"/>
    </xf>
    <xf numFmtId="178" fontId="64" fillId="5" borderId="6" xfId="0" applyNumberFormat="1" applyFont="1" applyFill="1" applyBorder="1" applyAlignment="1">
      <alignment horizontal="center" vertical="center" wrapText="1"/>
    </xf>
    <xf numFmtId="178" fontId="64" fillId="5" borderId="14" xfId="0" applyNumberFormat="1" applyFont="1" applyFill="1" applyBorder="1" applyAlignment="1">
      <alignment horizontal="center" vertical="center" wrapText="1"/>
    </xf>
    <xf numFmtId="178" fontId="64" fillId="5" borderId="7" xfId="0" applyNumberFormat="1" applyFont="1" applyFill="1" applyBorder="1" applyAlignment="1">
      <alignment horizontal="center" vertical="center" wrapText="1"/>
    </xf>
    <xf numFmtId="174" fontId="64" fillId="5" borderId="6" xfId="0" applyNumberFormat="1" applyFont="1" applyFill="1" applyBorder="1" applyAlignment="1">
      <alignment horizontal="center" vertical="center" wrapText="1" readingOrder="1"/>
    </xf>
    <xf numFmtId="174" fontId="64" fillId="5" borderId="14" xfId="0" applyNumberFormat="1" applyFont="1" applyFill="1" applyBorder="1" applyAlignment="1">
      <alignment horizontal="center" vertical="center" wrapText="1" readingOrder="1"/>
    </xf>
    <xf numFmtId="174" fontId="64" fillId="5" borderId="7" xfId="0" applyNumberFormat="1" applyFont="1" applyFill="1" applyBorder="1" applyAlignment="1">
      <alignment horizontal="center" vertical="center" wrapText="1" readingOrder="1"/>
    </xf>
    <xf numFmtId="174" fontId="64" fillId="5" borderId="85" xfId="0" applyNumberFormat="1" applyFont="1" applyFill="1" applyBorder="1" applyAlignment="1">
      <alignment horizontal="center" vertical="center" wrapText="1" readingOrder="1"/>
    </xf>
    <xf numFmtId="174" fontId="64" fillId="5" borderId="89" xfId="0" applyNumberFormat="1" applyFont="1" applyFill="1" applyBorder="1" applyAlignment="1">
      <alignment horizontal="center" vertical="center" wrapText="1" readingOrder="1"/>
    </xf>
    <xf numFmtId="174" fontId="64" fillId="5" borderId="82" xfId="0" applyNumberFormat="1" applyFont="1" applyFill="1" applyBorder="1" applyAlignment="1">
      <alignment horizontal="center" vertical="center" wrapText="1" readingOrder="1"/>
    </xf>
    <xf numFmtId="174" fontId="64" fillId="5" borderId="84" xfId="0" applyNumberFormat="1" applyFont="1" applyFill="1" applyBorder="1" applyAlignment="1">
      <alignment horizontal="center" vertical="center" wrapText="1" readingOrder="1"/>
    </xf>
    <xf numFmtId="174" fontId="64" fillId="5" borderId="86" xfId="0" applyNumberFormat="1" applyFont="1" applyFill="1" applyBorder="1" applyAlignment="1">
      <alignment horizontal="center" vertical="center" wrapText="1" readingOrder="1"/>
    </xf>
    <xf numFmtId="174" fontId="64" fillId="5" borderId="83" xfId="0" applyNumberFormat="1" applyFont="1" applyFill="1" applyBorder="1" applyAlignment="1">
      <alignment horizontal="center" vertical="center" wrapText="1" readingOrder="1"/>
    </xf>
    <xf numFmtId="174" fontId="64" fillId="5" borderId="87" xfId="0" applyNumberFormat="1" applyFont="1" applyFill="1" applyBorder="1" applyAlignment="1">
      <alignment horizontal="center" vertical="center" wrapText="1" readingOrder="1"/>
    </xf>
    <xf numFmtId="49" fontId="64" fillId="5" borderId="6" xfId="0" quotePrefix="1" applyNumberFormat="1" applyFont="1" applyFill="1" applyBorder="1" applyAlignment="1">
      <alignment horizontal="center" vertical="center" wrapText="1"/>
    </xf>
    <xf numFmtId="49" fontId="64" fillId="5" borderId="7" xfId="0" quotePrefix="1" applyNumberFormat="1" applyFont="1" applyFill="1" applyBorder="1" applyAlignment="1">
      <alignment horizontal="center" vertical="center" wrapText="1"/>
    </xf>
    <xf numFmtId="9" fontId="64" fillId="14" borderId="6" xfId="0" applyNumberFormat="1" applyFont="1" applyFill="1" applyBorder="1" applyAlignment="1">
      <alignment horizontal="center" vertical="center" wrapText="1"/>
    </xf>
    <xf numFmtId="9" fontId="64" fillId="14" borderId="7" xfId="0" applyNumberFormat="1" applyFont="1" applyFill="1" applyBorder="1" applyAlignment="1">
      <alignment horizontal="center" vertical="center" wrapText="1"/>
    </xf>
    <xf numFmtId="174" fontId="64" fillId="5" borderId="88" xfId="0" applyNumberFormat="1" applyFont="1" applyFill="1" applyBorder="1" applyAlignment="1">
      <alignment horizontal="center" vertical="center" wrapText="1" readingOrder="1"/>
    </xf>
  </cellXfs>
  <cellStyles count="7">
    <cellStyle name="KPT04" xfId="4"/>
    <cellStyle name="KPT04_Main" xfId="3"/>
    <cellStyle name="Millares [0]" xfId="1" builtinId="6"/>
    <cellStyle name="Moneda" xfId="6" builtinId="4"/>
    <cellStyle name="Moneda [0]" xfId="2" builtinId="7"/>
    <cellStyle name="Normal" xfId="0" builtinId="0"/>
    <cellStyle name="Porcentaje 4" xfId="5"/>
  </cellStyles>
  <dxfs count="48">
    <dxf>
      <font>
        <color rgb="FF006100"/>
      </font>
      <fill>
        <patternFill>
          <bgColor rgb="FFC6EFCE"/>
        </patternFill>
      </fill>
    </dxf>
    <dxf>
      <font>
        <color rgb="FF006100"/>
      </font>
      <fill>
        <patternFill>
          <bgColor rgb="FFC6EFCE"/>
        </patternFill>
      </fill>
    </dxf>
    <dxf>
      <font>
        <color theme="9" tint="-0.24994659260841701"/>
      </font>
      <fill>
        <patternFill>
          <bgColor rgb="FFFFC7CE"/>
        </patternFill>
      </fill>
    </dxf>
    <dxf>
      <font>
        <color theme="9" tint="-0.24994659260841701"/>
      </font>
      <fill>
        <patternFill>
          <bgColor rgb="FFFFC7CE"/>
        </patternFill>
      </fill>
    </dxf>
    <dxf>
      <font>
        <color rgb="FF006100"/>
      </font>
      <fill>
        <patternFill>
          <bgColor rgb="FFC6EFCE"/>
        </patternFill>
      </fill>
    </dxf>
    <dxf>
      <font>
        <color rgb="FF9C0006"/>
      </font>
      <fill>
        <patternFill>
          <bgColor theme="9" tint="-0.24994659260841701"/>
        </patternFill>
      </fill>
    </dxf>
    <dxf>
      <font>
        <color theme="2"/>
      </font>
      <fill>
        <patternFill>
          <bgColor rgb="FFFFC7CE"/>
        </patternFill>
      </fill>
    </dxf>
    <dxf>
      <font>
        <b/>
        <i val="0"/>
        <color theme="1"/>
      </font>
      <fill>
        <patternFill>
          <bgColor theme="9" tint="-0.499984740745262"/>
        </patternFill>
      </fill>
    </dxf>
    <dxf>
      <font>
        <color rgb="FF006100"/>
      </font>
      <fill>
        <patternFill>
          <bgColor rgb="FFC6EFCE"/>
        </patternFill>
      </fill>
    </dxf>
    <dxf>
      <font>
        <color rgb="FF006100"/>
      </font>
      <fill>
        <patternFill>
          <bgColor rgb="FFC6EFCE"/>
        </patternFill>
      </fill>
    </dxf>
    <dxf>
      <font>
        <color theme="9" tint="-0.24994659260841701"/>
      </font>
      <fill>
        <patternFill>
          <bgColor rgb="FFFFC7CE"/>
        </patternFill>
      </fill>
    </dxf>
    <dxf>
      <font>
        <color theme="9" tint="-0.24994659260841701"/>
      </font>
      <fill>
        <patternFill>
          <bgColor rgb="FFFFC7CE"/>
        </patternFill>
      </fill>
    </dxf>
    <dxf>
      <font>
        <color rgb="FF006100"/>
      </font>
      <fill>
        <patternFill>
          <bgColor rgb="FFC6EFCE"/>
        </patternFill>
      </fill>
    </dxf>
    <dxf>
      <font>
        <color rgb="FF9C0006"/>
      </font>
      <fill>
        <patternFill>
          <bgColor theme="9" tint="-0.24994659260841701"/>
        </patternFill>
      </fill>
    </dxf>
    <dxf>
      <font>
        <color theme="2"/>
      </font>
      <fill>
        <patternFill>
          <bgColor rgb="FFFFC7CE"/>
        </patternFill>
      </fill>
    </dxf>
    <dxf>
      <font>
        <b/>
        <i val="0"/>
        <color theme="1"/>
      </font>
      <fill>
        <patternFill>
          <bgColor theme="9" tint="-0.499984740745262"/>
        </patternFill>
      </fill>
    </dxf>
    <dxf>
      <font>
        <color rgb="FF006100"/>
      </font>
      <fill>
        <patternFill>
          <bgColor rgb="FFC6EFCE"/>
        </patternFill>
      </fill>
    </dxf>
    <dxf>
      <font>
        <color rgb="FF006100"/>
      </font>
      <fill>
        <patternFill>
          <bgColor rgb="FFC6EFCE"/>
        </patternFill>
      </fill>
    </dxf>
    <dxf>
      <font>
        <color theme="9" tint="-0.24994659260841701"/>
      </font>
      <fill>
        <patternFill>
          <bgColor rgb="FFFFC7CE"/>
        </patternFill>
      </fill>
    </dxf>
    <dxf>
      <font>
        <color theme="9" tint="-0.24994659260841701"/>
      </font>
      <fill>
        <patternFill>
          <bgColor rgb="FFFFC7CE"/>
        </patternFill>
      </fill>
    </dxf>
    <dxf>
      <font>
        <color rgb="FF006100"/>
      </font>
      <fill>
        <patternFill>
          <bgColor rgb="FFC6EFCE"/>
        </patternFill>
      </fill>
    </dxf>
    <dxf>
      <font>
        <color rgb="FF9C0006"/>
      </font>
      <fill>
        <patternFill>
          <bgColor theme="9" tint="-0.24994659260841701"/>
        </patternFill>
      </fill>
    </dxf>
    <dxf>
      <font>
        <color theme="2"/>
      </font>
      <fill>
        <patternFill>
          <bgColor rgb="FFFFC7CE"/>
        </patternFill>
      </fill>
    </dxf>
    <dxf>
      <font>
        <b/>
        <i val="0"/>
        <color theme="1"/>
      </font>
      <fill>
        <patternFill>
          <bgColor theme="9" tint="-0.499984740745262"/>
        </patternFill>
      </fill>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numFmt numFmtId="3" formatCode="#,##0"/>
      <fill>
        <patternFill patternType="solid">
          <fgColor theme="4" tint="0.79998168889431442"/>
          <bgColor theme="0"/>
        </patternFill>
      </fill>
      <alignment horizontal="center"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numFmt numFmtId="3" formatCode="#,##0"/>
      <fill>
        <patternFill patternType="solid">
          <fgColor theme="4" tint="0.79998168889431442"/>
          <bgColor theme="0"/>
        </patternFill>
      </fill>
      <alignment horizontal="center"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0"/>
        <color auto="1"/>
        <name val="Calibri"/>
        <scheme val="minor"/>
      </font>
      <numFmt numFmtId="3" formatCode="#,##0"/>
      <fill>
        <patternFill patternType="solid">
          <fgColor theme="4" tint="0.79998168889431442"/>
          <bgColor theme="0"/>
        </patternFill>
      </fill>
      <alignment horizontal="center"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0"/>
        <color auto="1"/>
        <name val="Calibri"/>
        <scheme val="minor"/>
      </font>
      <numFmt numFmtId="3" formatCode="#,##0"/>
      <fill>
        <patternFill patternType="solid">
          <fgColor theme="4" tint="0.79998168889431442"/>
          <bgColor theme="0"/>
        </patternFill>
      </fill>
      <alignment horizontal="center"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2"/>
        <color theme="0"/>
        <name val="Calibri"/>
        <scheme val="minor"/>
      </font>
      <fill>
        <patternFill patternType="solid">
          <fgColor indexed="64"/>
          <bgColor theme="4" tint="-0.249977111117893"/>
        </patternFill>
      </fill>
      <border diagonalUp="0" diagonalDown="0" outline="0">
        <left style="medium">
          <color rgb="FFECECEC"/>
        </left>
        <right style="medium">
          <color rgb="FFECECEC"/>
        </right>
        <top/>
        <bottom/>
      </border>
    </dxf>
  </dxfs>
  <tableStyles count="0" defaultTableStyle="TableStyleMedium2" defaultPivotStyle="PivotStyleLight16"/>
  <colors>
    <mruColors>
      <color rgb="FFCC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27428</xdr:colOff>
      <xdr:row>17</xdr:row>
      <xdr:rowOff>132929</xdr:rowOff>
    </xdr:to>
    <xdr:pic>
      <xdr:nvPicPr>
        <xdr:cNvPr id="2" name="Imagen 1">
          <a:extLst>
            <a:ext uri="{FF2B5EF4-FFF2-40B4-BE49-F238E27FC236}">
              <a16:creationId xmlns="" xmlns:a16="http://schemas.microsoft.com/office/drawing/2014/main" id="{83F03DF4-4F37-4C7C-A891-1355EC40CAE8}"/>
            </a:ext>
          </a:extLst>
        </xdr:cNvPr>
        <xdr:cNvPicPr>
          <a:picLocks noChangeAspect="1"/>
        </xdr:cNvPicPr>
      </xdr:nvPicPr>
      <xdr:blipFill>
        <a:blip xmlns:r="http://schemas.openxmlformats.org/officeDocument/2006/relationships" r:embed="rId1"/>
        <a:stretch>
          <a:fillRect/>
        </a:stretch>
      </xdr:blipFill>
      <xdr:spPr>
        <a:xfrm>
          <a:off x="0" y="0"/>
          <a:ext cx="9171428" cy="3371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4</xdr:col>
      <xdr:colOff>1981200</xdr:colOff>
      <xdr:row>5</xdr:row>
      <xdr:rowOff>0</xdr:rowOff>
    </xdr:to>
    <xdr:pic>
      <xdr:nvPicPr>
        <xdr:cNvPr id="2" name="Picture1">
          <a:extLst>
            <a:ext uri="{FF2B5EF4-FFF2-40B4-BE49-F238E27FC236}">
              <a16:creationId xmlns="" xmlns:a16="http://schemas.microsoft.com/office/drawing/2014/main" id="{2EB0E1A5-DC34-4BE5-94AC-D422676F84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8225" y="9525"/>
          <a:ext cx="13716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39</xdr:row>
      <xdr:rowOff>19050</xdr:rowOff>
    </xdr:from>
    <xdr:to>
      <xdr:col>10</xdr:col>
      <xdr:colOff>0</xdr:colOff>
      <xdr:row>39</xdr:row>
      <xdr:rowOff>19050</xdr:rowOff>
    </xdr:to>
    <xdr:sp macro="" textlink="">
      <xdr:nvSpPr>
        <xdr:cNvPr id="3" name="Straight Connector 2">
          <a:extLst>
            <a:ext uri="{FF2B5EF4-FFF2-40B4-BE49-F238E27FC236}">
              <a16:creationId xmlns="" xmlns:a16="http://schemas.microsoft.com/office/drawing/2014/main" id="{0630443F-1894-4C0B-A89F-4CF9476AE6E6}"/>
            </a:ext>
          </a:extLst>
        </xdr:cNvPr>
        <xdr:cNvSpPr>
          <a:spLocks noChangeShapeType="1"/>
        </xdr:cNvSpPr>
      </xdr:nvSpPr>
      <xdr:spPr bwMode="auto">
        <a:xfrm>
          <a:off x="3152775" y="10496550"/>
          <a:ext cx="2990850" cy="0"/>
        </a:xfrm>
        <a:prstGeom prst="line">
          <a:avLst/>
        </a:prstGeom>
        <a:noFill/>
        <a:ln w="9525" algn="in">
          <a:solidFill>
            <a:srgbClr val="000000"/>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39</xdr:row>
      <xdr:rowOff>19050</xdr:rowOff>
    </xdr:from>
    <xdr:to>
      <xdr:col>17</xdr:col>
      <xdr:colOff>0</xdr:colOff>
      <xdr:row>39</xdr:row>
      <xdr:rowOff>19050</xdr:rowOff>
    </xdr:to>
    <xdr:sp macro="" textlink="">
      <xdr:nvSpPr>
        <xdr:cNvPr id="4" name="Straight Connector 3">
          <a:extLst>
            <a:ext uri="{FF2B5EF4-FFF2-40B4-BE49-F238E27FC236}">
              <a16:creationId xmlns="" xmlns:a16="http://schemas.microsoft.com/office/drawing/2014/main" id="{0D64B7DF-C818-4A3C-A3C6-4EC9D08CFB37}"/>
            </a:ext>
          </a:extLst>
        </xdr:cNvPr>
        <xdr:cNvSpPr>
          <a:spLocks noChangeShapeType="1"/>
        </xdr:cNvSpPr>
      </xdr:nvSpPr>
      <xdr:spPr bwMode="auto">
        <a:xfrm>
          <a:off x="7639050" y="10496550"/>
          <a:ext cx="2581275" cy="0"/>
        </a:xfrm>
        <a:prstGeom prst="line">
          <a:avLst/>
        </a:prstGeom>
        <a:noFill/>
        <a:ln w="9525" algn="in">
          <a:solidFill>
            <a:srgbClr val="000000"/>
          </a:solidFill>
          <a:prstDash val="solid"/>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314325</xdr:colOff>
      <xdr:row>0</xdr:row>
      <xdr:rowOff>57150</xdr:rowOff>
    </xdr:from>
    <xdr:to>
      <xdr:col>1</xdr:col>
      <xdr:colOff>304800</xdr:colOff>
      <xdr:row>3</xdr:row>
      <xdr:rowOff>95250</xdr:rowOff>
    </xdr:to>
    <xdr:pic>
      <xdr:nvPicPr>
        <xdr:cNvPr id="2" name="1 Imagen">
          <a:extLst>
            <a:ext uri="{FF2B5EF4-FFF2-40B4-BE49-F238E27FC236}">
              <a16:creationId xmlns="" xmlns:a16="http://schemas.microsoft.com/office/drawing/2014/main" id="{C085575F-5421-4DB2-ABCB-8A9D7FD7B0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57150"/>
          <a:ext cx="7524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aria%20Monica%20Villamil%20Gallego\Documents\PDM2020\PRESUPUESTO%20FINAL\TABLA%20INTEGRAL%20PPI_ITAGUI_30042020635-comparativo-PDT-aprobado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PRESUPUESTO%20PLAN%20DE%20DLLO%20EDUCACI&#211;N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Productos"/>
      <sheetName val="Tabla-dinamica"/>
      <sheetName val="COMPROMISO 1 SEGURIDAD"/>
      <sheetName val="COMPROMISO 2 MOVILIDAD Y US"/>
      <sheetName val="COMPROMISO 3 EMPLEO ECOMIACREAT"/>
      <sheetName val="COMPROMISO 4 TEJIDO SOCIAL"/>
      <sheetName val="COMPROMISO 5AMBIENTAL"/>
      <sheetName val="COMPROMISO 6 INSTITUCIONAL"/>
      <sheetName val="TECHOS"/>
      <sheetName val="Techos-janeth"/>
      <sheetName val="Hoja1"/>
      <sheetName val="Hoja2"/>
      <sheetName val="Hoja3"/>
    </sheetNames>
    <sheetDataSet>
      <sheetData sheetId="0">
        <row r="9">
          <cell r="G9">
            <v>3</v>
          </cell>
          <cell r="H9">
            <v>0</v>
          </cell>
        </row>
        <row r="10">
          <cell r="G10">
            <v>1</v>
          </cell>
          <cell r="H10">
            <v>600</v>
          </cell>
        </row>
        <row r="17">
          <cell r="G17">
            <v>20</v>
          </cell>
          <cell r="H17">
            <v>1</v>
          </cell>
        </row>
        <row r="167">
          <cell r="G167">
            <v>1</v>
          </cell>
          <cell r="H167">
            <v>1000</v>
          </cell>
        </row>
        <row r="171">
          <cell r="G171">
            <v>10</v>
          </cell>
          <cell r="H171">
            <v>10</v>
          </cell>
        </row>
        <row r="295">
          <cell r="I295">
            <v>10</v>
          </cell>
        </row>
        <row r="469">
          <cell r="G469">
            <v>10000</v>
          </cell>
          <cell r="H469">
            <v>0.01</v>
          </cell>
        </row>
        <row r="471">
          <cell r="I471">
            <v>240</v>
          </cell>
        </row>
        <row r="472">
          <cell r="I472">
            <v>0</v>
          </cell>
        </row>
        <row r="473">
          <cell r="I473">
            <v>100</v>
          </cell>
        </row>
        <row r="474">
          <cell r="I474">
            <v>80</v>
          </cell>
        </row>
        <row r="475">
          <cell r="I475">
            <v>6000</v>
          </cell>
        </row>
        <row r="476">
          <cell r="I476">
            <v>400</v>
          </cell>
        </row>
        <row r="477">
          <cell r="I477">
            <v>400</v>
          </cell>
        </row>
        <row r="478">
          <cell r="I478">
            <v>3206</v>
          </cell>
        </row>
        <row r="479">
          <cell r="I479">
            <v>6000</v>
          </cell>
        </row>
        <row r="480">
          <cell r="I480">
            <v>3400</v>
          </cell>
        </row>
        <row r="481">
          <cell r="I481">
            <v>3600</v>
          </cell>
        </row>
        <row r="482">
          <cell r="I482">
            <v>0</v>
          </cell>
        </row>
        <row r="483">
          <cell r="I483">
            <v>50</v>
          </cell>
        </row>
        <row r="503">
          <cell r="I503">
            <v>200</v>
          </cell>
        </row>
        <row r="504">
          <cell r="I504">
            <v>100</v>
          </cell>
        </row>
        <row r="505">
          <cell r="I505">
            <v>1440</v>
          </cell>
        </row>
        <row r="506">
          <cell r="I506">
            <v>14</v>
          </cell>
        </row>
        <row r="507">
          <cell r="I507">
            <v>0</v>
          </cell>
        </row>
        <row r="508">
          <cell r="I508">
            <v>0</v>
          </cell>
        </row>
        <row r="509">
          <cell r="I509">
            <v>700</v>
          </cell>
        </row>
        <row r="510">
          <cell r="I510">
            <v>420</v>
          </cell>
        </row>
        <row r="511">
          <cell r="I511">
            <v>80</v>
          </cell>
        </row>
        <row r="512">
          <cell r="I512">
            <v>30</v>
          </cell>
        </row>
        <row r="513">
          <cell r="I513">
            <v>16</v>
          </cell>
        </row>
        <row r="514">
          <cell r="I514">
            <v>60</v>
          </cell>
        </row>
        <row r="515">
          <cell r="I515">
            <v>240</v>
          </cell>
        </row>
        <row r="516">
          <cell r="I516">
            <v>300</v>
          </cell>
        </row>
        <row r="517">
          <cell r="I517">
            <v>0</v>
          </cell>
        </row>
        <row r="518">
          <cell r="I518">
            <v>50</v>
          </cell>
        </row>
        <row r="519">
          <cell r="I519">
            <v>0</v>
          </cell>
        </row>
        <row r="520">
          <cell r="I520">
            <v>900</v>
          </cell>
        </row>
        <row r="521">
          <cell r="I521">
            <v>600</v>
          </cell>
        </row>
        <row r="522">
          <cell r="I522">
            <v>400</v>
          </cell>
        </row>
        <row r="523">
          <cell r="I523">
            <v>0</v>
          </cell>
        </row>
        <row r="524">
          <cell r="I524">
            <v>110.00000000000001</v>
          </cell>
        </row>
        <row r="525">
          <cell r="I525">
            <v>400</v>
          </cell>
        </row>
        <row r="526">
          <cell r="I526">
            <v>0</v>
          </cell>
        </row>
        <row r="527">
          <cell r="I527">
            <v>0</v>
          </cell>
        </row>
        <row r="528">
          <cell r="I528">
            <v>100</v>
          </cell>
        </row>
        <row r="529">
          <cell r="I529">
            <v>100</v>
          </cell>
        </row>
        <row r="530">
          <cell r="I530">
            <v>100</v>
          </cell>
        </row>
        <row r="531">
          <cell r="I531">
            <v>100</v>
          </cell>
        </row>
        <row r="532">
          <cell r="I532">
            <v>100</v>
          </cell>
        </row>
        <row r="533">
          <cell r="I533">
            <v>245</v>
          </cell>
        </row>
        <row r="534">
          <cell r="I534">
            <v>300</v>
          </cell>
        </row>
        <row r="535">
          <cell r="I535">
            <v>0</v>
          </cell>
        </row>
        <row r="536">
          <cell r="I536">
            <v>600</v>
          </cell>
        </row>
        <row r="537">
          <cell r="I537">
            <v>399.90000000000003</v>
          </cell>
        </row>
        <row r="538">
          <cell r="I538">
            <v>100</v>
          </cell>
        </row>
        <row r="546">
          <cell r="G546">
            <v>100</v>
          </cell>
          <cell r="H546">
            <v>100</v>
          </cell>
        </row>
        <row r="547">
          <cell r="G547">
            <v>100</v>
          </cell>
          <cell r="H547">
            <v>40</v>
          </cell>
        </row>
        <row r="551">
          <cell r="G551">
            <v>30</v>
          </cell>
          <cell r="H551">
            <v>0</v>
          </cell>
        </row>
        <row r="579">
          <cell r="G579">
            <v>66</v>
          </cell>
          <cell r="H579">
            <v>100</v>
          </cell>
        </row>
        <row r="599">
          <cell r="G599">
            <v>1</v>
          </cell>
          <cell r="H599">
            <v>10000</v>
          </cell>
        </row>
        <row r="624">
          <cell r="G624">
            <v>1</v>
          </cell>
          <cell r="H624">
            <v>7145</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O"/>
      <sheetName val="COMPLETO (2)"/>
      <sheetName val="Hoja3"/>
    </sheetNames>
    <sheetDataSet>
      <sheetData sheetId="0" refreshError="1"/>
      <sheetData sheetId="1" refreshError="1">
        <row r="22">
          <cell r="P22">
            <v>2897.8416550000002</v>
          </cell>
        </row>
        <row r="24">
          <cell r="P24">
            <v>3800</v>
          </cell>
        </row>
        <row r="44">
          <cell r="P44">
            <v>52665.528763053095</v>
          </cell>
        </row>
      </sheetData>
      <sheetData sheetId="2" refreshError="1"/>
    </sheetDataSet>
  </externalBook>
</externalLink>
</file>

<file path=xl/tables/table1.xml><?xml version="1.0" encoding="utf-8"?>
<table xmlns="http://schemas.openxmlformats.org/spreadsheetml/2006/main" id="1" name="Tabla3" displayName="Tabla3" ref="B2:L629" totalsRowCount="1" headerRowDxfId="47" dataDxfId="46" headerRowCellStyle="KPT04_Main">
  <autoFilter ref="B2:L628">
    <filterColumn colId="1">
      <filters>
        <filter val="LÍNEA ESTRATÉGICA 6: MOVILIDAD Y EDUCACIÓN VIAL"/>
        <filter val="LÍNEA ESTRATÉGICA 7: URBANISMO SOCIAL"/>
      </filters>
    </filterColumn>
    <filterColumn colId="2">
      <filters>
        <filter val="Oportunidades para la Movilidad eficiente y sostenible"/>
        <filter val="Oportunidades para la Prevención, Seguridad y Cultura Vial"/>
      </filters>
    </filterColumn>
  </autoFilter>
  <sortState ref="B3:J439">
    <sortCondition ref="C3:C627"/>
  </sortState>
  <tableColumns count="11">
    <tableColumn id="1" name="Compromiso" totalsRowLabel="Total" dataDxfId="45" totalsRowDxfId="44"/>
    <tableColumn id="2" name="Línea estratégica" dataDxfId="43" totalsRowDxfId="42" dataCellStyle="KPT04"/>
    <tableColumn id="3" name="Programa" dataDxfId="41" totalsRowDxfId="40"/>
    <tableColumn id="4" name="Producto" dataDxfId="39" totalsRowDxfId="38"/>
    <tableColumn id="5" name="Indicador de producto" dataDxfId="37" totalsRowDxfId="36"/>
    <tableColumn id="6" name="Meta de cuatrenio" dataDxfId="35" totalsRowDxfId="34"/>
    <tableColumn id="7" name="Costo Unitario (Millones de pesos)" dataDxfId="33" totalsRowDxfId="32"/>
    <tableColumn id="8" name="Costo total producto (Millones de Pesos)_x000a_" totalsRowFunction="sum" dataDxfId="31" totalsRowDxfId="30"/>
    <tableColumn id="16" name="Costo  Producto ajustado escenario covid 19" totalsRowFunction="sum" dataDxfId="29" totalsRowDxfId="28"/>
    <tableColumn id="9" name="Costo Matrices penultimo" totalsRowFunction="custom" dataDxfId="27" totalsRowDxfId="26">
      <totalsRowFormula>SUBTOTAL(9,K1:K625)</totalsRowFormula>
    </tableColumn>
    <tableColumn id="10" name="Columna1" dataDxfId="25" totalsRowDxfId="24"/>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table" Target="../tables/table1.xml"/><Relationship Id="rId1" Type="http://schemas.openxmlformats.org/officeDocument/2006/relationships/vmlDrawing" Target="../drawings/vmlDrawing5.v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topLeftCell="A21" zoomScale="82" zoomScaleNormal="82" zoomScaleSheetLayoutView="130" workbookViewId="0">
      <selection activeCell="O35" sqref="O35"/>
    </sheetView>
  </sheetViews>
  <sheetFormatPr baseColWidth="10" defaultColWidth="11.42578125" defaultRowHeight="15" x14ac:dyDescent="0.25"/>
  <cols>
    <col min="1" max="1" width="22.5703125" style="1" customWidth="1"/>
    <col min="2" max="2" width="24.140625" style="1" customWidth="1"/>
    <col min="3" max="3" width="23.28515625" style="1" customWidth="1"/>
    <col min="4" max="4" width="9.140625" style="1" customWidth="1"/>
    <col min="5" max="9" width="11.5703125" style="1" customWidth="1"/>
    <col min="10" max="16384" width="11.42578125" style="1"/>
  </cols>
  <sheetData>
    <row r="1" spans="1:9" ht="55.5" customHeight="1" x14ac:dyDescent="0.25">
      <c r="A1" s="763" t="s">
        <v>6</v>
      </c>
      <c r="B1" s="763"/>
      <c r="C1" s="763"/>
      <c r="D1" s="763"/>
      <c r="E1" s="763"/>
      <c r="F1" s="763"/>
      <c r="G1" s="763"/>
      <c r="H1" s="763"/>
      <c r="I1" s="763"/>
    </row>
    <row r="2" spans="1:9" ht="18.75" customHeight="1" x14ac:dyDescent="0.25">
      <c r="A2" s="762" t="s">
        <v>7</v>
      </c>
      <c r="B2" s="771" t="s">
        <v>8</v>
      </c>
      <c r="C2" s="772" t="s">
        <v>3</v>
      </c>
      <c r="D2" s="773" t="s">
        <v>0</v>
      </c>
      <c r="E2" s="774" t="s">
        <v>4</v>
      </c>
      <c r="F2" s="3">
        <v>2020</v>
      </c>
      <c r="G2" s="3">
        <v>2021</v>
      </c>
      <c r="H2" s="3">
        <v>202</v>
      </c>
      <c r="I2" s="3">
        <v>2023</v>
      </c>
    </row>
    <row r="3" spans="1:9" ht="23.25" customHeight="1" x14ac:dyDescent="0.25">
      <c r="A3" s="762"/>
      <c r="B3" s="771"/>
      <c r="C3" s="772"/>
      <c r="D3" s="773"/>
      <c r="E3" s="775"/>
      <c r="F3" s="4" t="s">
        <v>5</v>
      </c>
      <c r="G3" s="4" t="s">
        <v>5</v>
      </c>
      <c r="H3" s="4" t="s">
        <v>5</v>
      </c>
      <c r="I3" s="4" t="s">
        <v>5</v>
      </c>
    </row>
    <row r="4" spans="1:9" ht="38.25" customHeight="1" x14ac:dyDescent="0.25">
      <c r="A4" s="776" t="s">
        <v>12</v>
      </c>
      <c r="B4" s="24" t="s">
        <v>13</v>
      </c>
      <c r="C4" s="24" t="s">
        <v>26</v>
      </c>
      <c r="D4" s="28" t="s">
        <v>45</v>
      </c>
      <c r="E4" s="29">
        <v>25</v>
      </c>
      <c r="F4" s="30"/>
      <c r="G4" s="30"/>
      <c r="H4" s="30"/>
      <c r="I4" s="30"/>
    </row>
    <row r="5" spans="1:9" ht="16.5" x14ac:dyDescent="0.25">
      <c r="A5" s="777"/>
      <c r="B5" s="25" t="s">
        <v>14</v>
      </c>
      <c r="C5" s="25" t="s">
        <v>14</v>
      </c>
      <c r="D5" s="28" t="s">
        <v>45</v>
      </c>
      <c r="E5" s="31">
        <v>1.5</v>
      </c>
      <c r="F5" s="30"/>
      <c r="G5" s="30"/>
      <c r="H5" s="30"/>
      <c r="I5" s="30"/>
    </row>
    <row r="6" spans="1:9" ht="51" x14ac:dyDescent="0.25">
      <c r="A6" s="777"/>
      <c r="B6" s="25" t="s">
        <v>15</v>
      </c>
      <c r="C6" s="25" t="s">
        <v>15</v>
      </c>
      <c r="D6" s="28" t="s">
        <v>45</v>
      </c>
      <c r="E6" s="31">
        <v>0.3</v>
      </c>
      <c r="F6" s="30"/>
      <c r="G6" s="30"/>
      <c r="H6" s="30"/>
      <c r="I6" s="30"/>
    </row>
    <row r="7" spans="1:9" ht="25.5" x14ac:dyDescent="0.25">
      <c r="A7" s="777"/>
      <c r="B7" s="26" t="s">
        <v>16</v>
      </c>
      <c r="C7" s="25" t="s">
        <v>27</v>
      </c>
      <c r="D7" s="28" t="s">
        <v>45</v>
      </c>
      <c r="E7" s="31">
        <v>110</v>
      </c>
      <c r="F7" s="30"/>
      <c r="G7" s="30"/>
      <c r="H7" s="30"/>
      <c r="I7" s="30"/>
    </row>
    <row r="8" spans="1:9" ht="38.25" x14ac:dyDescent="0.25">
      <c r="A8" s="777"/>
      <c r="B8" s="24" t="s">
        <v>17</v>
      </c>
      <c r="C8" s="24" t="s">
        <v>17</v>
      </c>
      <c r="D8" s="28" t="s">
        <v>46</v>
      </c>
      <c r="E8" s="31">
        <v>5</v>
      </c>
      <c r="F8" s="30"/>
      <c r="G8" s="30"/>
      <c r="H8" s="30"/>
      <c r="I8" s="30"/>
    </row>
    <row r="9" spans="1:9" ht="25.5" x14ac:dyDescent="0.25">
      <c r="A9" s="777"/>
      <c r="B9" s="25" t="s">
        <v>18</v>
      </c>
      <c r="C9" s="25" t="s">
        <v>18</v>
      </c>
      <c r="D9" s="28" t="s">
        <v>45</v>
      </c>
      <c r="E9" s="31">
        <v>5</v>
      </c>
      <c r="F9" s="30"/>
      <c r="G9" s="30"/>
      <c r="H9" s="30"/>
      <c r="I9" s="30"/>
    </row>
    <row r="10" spans="1:9" ht="25.5" x14ac:dyDescent="0.25">
      <c r="A10" s="777"/>
      <c r="B10" s="25" t="s">
        <v>19</v>
      </c>
      <c r="C10" s="25" t="s">
        <v>19</v>
      </c>
      <c r="D10" s="28" t="s">
        <v>45</v>
      </c>
      <c r="E10" s="31">
        <v>30</v>
      </c>
      <c r="F10" s="30"/>
      <c r="G10" s="30"/>
      <c r="H10" s="30"/>
      <c r="I10" s="30"/>
    </row>
    <row r="11" spans="1:9" ht="16.5" x14ac:dyDescent="0.25">
      <c r="A11" s="777"/>
      <c r="B11" s="25" t="s">
        <v>20</v>
      </c>
      <c r="C11" s="25" t="s">
        <v>20</v>
      </c>
      <c r="D11" s="28" t="s">
        <v>45</v>
      </c>
      <c r="E11" s="31">
        <v>2.1</v>
      </c>
      <c r="F11" s="30"/>
      <c r="G11" s="30"/>
      <c r="H11" s="30"/>
      <c r="I11" s="30"/>
    </row>
    <row r="12" spans="1:9" ht="25.5" x14ac:dyDescent="0.25">
      <c r="A12" s="777"/>
      <c r="B12" s="24" t="s">
        <v>21</v>
      </c>
      <c r="C12" s="26" t="s">
        <v>28</v>
      </c>
      <c r="D12" s="28" t="s">
        <v>47</v>
      </c>
      <c r="E12" s="31">
        <v>5</v>
      </c>
      <c r="F12" s="30"/>
      <c r="G12" s="30"/>
      <c r="H12" s="30"/>
      <c r="I12" s="30"/>
    </row>
    <row r="13" spans="1:9" ht="25.5" x14ac:dyDescent="0.25">
      <c r="A13" s="777"/>
      <c r="B13" s="32" t="s">
        <v>22</v>
      </c>
      <c r="C13" s="25" t="s">
        <v>29</v>
      </c>
      <c r="D13" s="28" t="s">
        <v>45</v>
      </c>
      <c r="E13" s="31">
        <v>1.4</v>
      </c>
      <c r="F13" s="30"/>
      <c r="G13" s="30"/>
      <c r="H13" s="30"/>
      <c r="I13" s="30"/>
    </row>
    <row r="14" spans="1:9" ht="39" x14ac:dyDescent="0.25">
      <c r="A14" s="777"/>
      <c r="B14" s="32" t="s">
        <v>23</v>
      </c>
      <c r="C14" s="27" t="s">
        <v>30</v>
      </c>
      <c r="D14" s="28" t="s">
        <v>46</v>
      </c>
      <c r="E14" s="31">
        <v>2000</v>
      </c>
      <c r="F14" s="30"/>
      <c r="G14" s="30"/>
      <c r="H14" s="30"/>
      <c r="I14" s="30"/>
    </row>
    <row r="15" spans="1:9" ht="25.5" x14ac:dyDescent="0.25">
      <c r="A15" s="777"/>
      <c r="B15" s="20"/>
      <c r="C15" s="19" t="s">
        <v>31</v>
      </c>
      <c r="D15" s="23" t="s">
        <v>47</v>
      </c>
      <c r="E15" s="18">
        <v>2</v>
      </c>
      <c r="F15" s="4">
        <v>1</v>
      </c>
      <c r="G15" s="4"/>
      <c r="H15" s="4">
        <v>1</v>
      </c>
      <c r="I15" s="4"/>
    </row>
    <row r="16" spans="1:9" ht="38.25" x14ac:dyDescent="0.25">
      <c r="A16" s="777"/>
      <c r="B16" s="19"/>
      <c r="C16" s="19" t="s">
        <v>32</v>
      </c>
      <c r="D16" s="23" t="s">
        <v>48</v>
      </c>
      <c r="E16" s="18">
        <v>4</v>
      </c>
      <c r="F16" s="4">
        <v>1</v>
      </c>
      <c r="G16" s="4">
        <v>1</v>
      </c>
      <c r="H16" s="4">
        <v>1</v>
      </c>
      <c r="I16" s="4">
        <v>1</v>
      </c>
    </row>
    <row r="17" spans="1:9" ht="38.25" x14ac:dyDescent="0.25">
      <c r="A17" s="777"/>
      <c r="B17" s="19"/>
      <c r="C17" s="19" t="s">
        <v>33</v>
      </c>
      <c r="D17" s="23" t="s">
        <v>47</v>
      </c>
      <c r="E17" s="18">
        <v>1</v>
      </c>
      <c r="F17" s="4"/>
      <c r="G17" s="4">
        <v>1</v>
      </c>
      <c r="H17" s="4"/>
      <c r="I17" s="4"/>
    </row>
    <row r="18" spans="1:9" ht="51" x14ac:dyDescent="0.25">
      <c r="A18" s="777"/>
      <c r="B18" s="20"/>
      <c r="C18" s="20" t="s">
        <v>34</v>
      </c>
      <c r="D18" s="23" t="s">
        <v>47</v>
      </c>
      <c r="E18" s="18">
        <v>4</v>
      </c>
      <c r="F18" s="4">
        <v>1</v>
      </c>
      <c r="G18" s="4">
        <v>1</v>
      </c>
      <c r="H18" s="4">
        <v>1</v>
      </c>
      <c r="I18" s="4">
        <v>1</v>
      </c>
    </row>
    <row r="19" spans="1:9" ht="25.5" x14ac:dyDescent="0.25">
      <c r="A19" s="777"/>
      <c r="B19" s="20"/>
      <c r="C19" s="20" t="s">
        <v>35</v>
      </c>
      <c r="D19" s="23" t="s">
        <v>47</v>
      </c>
      <c r="E19" s="18">
        <v>2</v>
      </c>
      <c r="F19" s="4">
        <v>1</v>
      </c>
      <c r="G19" s="4">
        <v>1</v>
      </c>
      <c r="H19" s="4"/>
      <c r="I19" s="4"/>
    </row>
    <row r="20" spans="1:9" ht="16.5" x14ac:dyDescent="0.25">
      <c r="A20" s="777"/>
      <c r="B20" s="20"/>
      <c r="C20" s="20" t="s">
        <v>25</v>
      </c>
      <c r="D20" s="23" t="s">
        <v>47</v>
      </c>
      <c r="E20" s="16">
        <v>1</v>
      </c>
      <c r="F20" s="4"/>
      <c r="G20" s="4">
        <v>1</v>
      </c>
      <c r="H20" s="4"/>
      <c r="I20" s="4"/>
    </row>
    <row r="21" spans="1:9" ht="38.25" x14ac:dyDescent="0.25">
      <c r="A21" s="777"/>
      <c r="B21" s="20"/>
      <c r="C21" s="20" t="s">
        <v>36</v>
      </c>
      <c r="D21" s="23" t="s">
        <v>47</v>
      </c>
      <c r="E21" s="16">
        <v>2</v>
      </c>
      <c r="F21" s="4"/>
      <c r="G21" s="4">
        <v>1</v>
      </c>
      <c r="H21" s="4"/>
      <c r="I21" s="4">
        <v>1</v>
      </c>
    </row>
    <row r="22" spans="1:9" ht="38.25" x14ac:dyDescent="0.25">
      <c r="A22" s="777"/>
      <c r="B22" s="20"/>
      <c r="C22" s="25" t="s">
        <v>37</v>
      </c>
      <c r="D22" s="28" t="s">
        <v>47</v>
      </c>
      <c r="E22" s="38">
        <v>1</v>
      </c>
      <c r="F22" s="30"/>
      <c r="G22" s="4">
        <v>1</v>
      </c>
      <c r="H22" s="4"/>
      <c r="I22" s="4"/>
    </row>
    <row r="23" spans="1:9" ht="38.25" x14ac:dyDescent="0.25">
      <c r="A23" s="777"/>
      <c r="B23" s="21"/>
      <c r="C23" s="21" t="s">
        <v>38</v>
      </c>
      <c r="D23" s="23" t="s">
        <v>47</v>
      </c>
      <c r="E23" s="17">
        <v>1</v>
      </c>
      <c r="F23" s="4"/>
      <c r="G23" s="4">
        <v>1</v>
      </c>
      <c r="H23" s="4"/>
      <c r="I23" s="4"/>
    </row>
    <row r="24" spans="1:9" ht="25.5" x14ac:dyDescent="0.25">
      <c r="A24" s="777"/>
      <c r="B24" s="22"/>
      <c r="C24" s="21" t="s">
        <v>39</v>
      </c>
      <c r="D24" s="23" t="s">
        <v>47</v>
      </c>
      <c r="E24" s="17">
        <v>20</v>
      </c>
      <c r="F24" s="4"/>
      <c r="G24" s="4"/>
      <c r="H24" s="4">
        <v>10</v>
      </c>
      <c r="I24" s="4">
        <v>10</v>
      </c>
    </row>
    <row r="25" spans="1:9" ht="25.5" x14ac:dyDescent="0.25">
      <c r="A25" s="777"/>
      <c r="B25" s="21"/>
      <c r="C25" s="21" t="s">
        <v>40</v>
      </c>
      <c r="D25" s="23" t="s">
        <v>47</v>
      </c>
      <c r="E25" s="17">
        <v>1</v>
      </c>
      <c r="F25" s="4"/>
      <c r="G25" s="4">
        <v>1</v>
      </c>
      <c r="H25" s="4"/>
      <c r="I25" s="4"/>
    </row>
    <row r="26" spans="1:9" ht="38.25" x14ac:dyDescent="0.25">
      <c r="A26" s="777"/>
      <c r="B26" s="21"/>
      <c r="C26" s="21" t="s">
        <v>41</v>
      </c>
      <c r="D26" s="23" t="s">
        <v>47</v>
      </c>
      <c r="E26" s="17">
        <v>1</v>
      </c>
      <c r="F26" s="4"/>
      <c r="G26" s="4">
        <v>1</v>
      </c>
      <c r="H26" s="4"/>
      <c r="I26" s="4"/>
    </row>
    <row r="27" spans="1:9" ht="25.5" x14ac:dyDescent="0.25">
      <c r="A27" s="777"/>
      <c r="B27" s="21"/>
      <c r="C27" s="21" t="s">
        <v>42</v>
      </c>
      <c r="D27" s="23" t="s">
        <v>47</v>
      </c>
      <c r="E27" s="17">
        <v>2</v>
      </c>
      <c r="F27" s="4"/>
      <c r="G27" s="4"/>
      <c r="H27" s="4">
        <v>1</v>
      </c>
      <c r="I27" s="4">
        <v>1</v>
      </c>
    </row>
    <row r="28" spans="1:9" ht="25.5" x14ac:dyDescent="0.25">
      <c r="A28" s="777"/>
      <c r="B28" s="21"/>
      <c r="C28" s="602" t="s">
        <v>43</v>
      </c>
      <c r="D28" s="23" t="s">
        <v>47</v>
      </c>
      <c r="E28" s="17">
        <v>4</v>
      </c>
      <c r="F28" s="4">
        <v>1</v>
      </c>
      <c r="G28" s="4">
        <v>1</v>
      </c>
      <c r="H28" s="4">
        <v>1</v>
      </c>
      <c r="I28" s="4">
        <v>1</v>
      </c>
    </row>
    <row r="29" spans="1:9" ht="25.5" x14ac:dyDescent="0.25">
      <c r="A29" s="778"/>
      <c r="B29" s="21"/>
      <c r="C29" s="21" t="s">
        <v>44</v>
      </c>
      <c r="D29" s="23" t="s">
        <v>47</v>
      </c>
      <c r="E29" s="17">
        <v>1</v>
      </c>
      <c r="F29" s="4"/>
      <c r="G29" s="4">
        <v>1</v>
      </c>
      <c r="H29" s="4"/>
      <c r="I29" s="4"/>
    </row>
    <row r="30" spans="1:9" ht="51" x14ac:dyDescent="0.25">
      <c r="A30" s="776" t="s">
        <v>57</v>
      </c>
      <c r="B30" s="33" t="s">
        <v>49</v>
      </c>
      <c r="C30" s="33" t="s">
        <v>58</v>
      </c>
      <c r="D30" s="35" t="s">
        <v>47</v>
      </c>
      <c r="E30" s="36">
        <v>40000</v>
      </c>
      <c r="F30" s="4">
        <v>10000</v>
      </c>
      <c r="G30" s="4">
        <v>10000</v>
      </c>
      <c r="H30" s="4">
        <v>10000</v>
      </c>
      <c r="I30" s="4">
        <v>10000</v>
      </c>
    </row>
    <row r="31" spans="1:9" ht="25.5" x14ac:dyDescent="0.25">
      <c r="A31" s="777"/>
      <c r="B31" s="33" t="s">
        <v>49</v>
      </c>
      <c r="C31" s="33" t="s">
        <v>59</v>
      </c>
      <c r="D31" s="35" t="s">
        <v>47</v>
      </c>
      <c r="E31" s="36">
        <v>4</v>
      </c>
      <c r="F31" s="4">
        <v>1</v>
      </c>
      <c r="G31" s="4">
        <v>1</v>
      </c>
      <c r="H31" s="4">
        <v>1</v>
      </c>
      <c r="I31" s="4">
        <v>1</v>
      </c>
    </row>
    <row r="32" spans="1:9" ht="38.25" x14ac:dyDescent="0.25">
      <c r="A32" s="777"/>
      <c r="B32" s="33" t="s">
        <v>50</v>
      </c>
      <c r="C32" s="33" t="s">
        <v>60</v>
      </c>
      <c r="D32" s="35" t="s">
        <v>47</v>
      </c>
      <c r="E32" s="36">
        <v>50</v>
      </c>
      <c r="F32" s="4">
        <v>12</v>
      </c>
      <c r="G32" s="4">
        <v>12</v>
      </c>
      <c r="H32" s="4">
        <v>13</v>
      </c>
      <c r="I32" s="4">
        <v>13</v>
      </c>
    </row>
    <row r="33" spans="1:9" ht="25.5" x14ac:dyDescent="0.25">
      <c r="A33" s="777"/>
      <c r="B33" s="33" t="s">
        <v>51</v>
      </c>
      <c r="C33" s="33" t="s">
        <v>61</v>
      </c>
      <c r="D33" s="35" t="s">
        <v>47</v>
      </c>
      <c r="E33" s="36">
        <v>2</v>
      </c>
      <c r="F33" s="4"/>
      <c r="G33" s="4">
        <v>1</v>
      </c>
      <c r="H33" s="4"/>
      <c r="I33" s="4">
        <v>1</v>
      </c>
    </row>
    <row r="34" spans="1:9" ht="16.5" x14ac:dyDescent="0.25">
      <c r="A34" s="777"/>
      <c r="B34" s="33" t="s">
        <v>52</v>
      </c>
      <c r="C34" s="33" t="s">
        <v>62</v>
      </c>
      <c r="D34" s="35" t="s">
        <v>46</v>
      </c>
      <c r="E34" s="16">
        <v>1</v>
      </c>
      <c r="F34" s="4"/>
      <c r="G34" s="4">
        <v>1</v>
      </c>
      <c r="H34" s="4"/>
      <c r="I34" s="4"/>
    </row>
    <row r="35" spans="1:9" ht="76.5" x14ac:dyDescent="0.25">
      <c r="A35" s="777"/>
      <c r="B35" s="33" t="s">
        <v>53</v>
      </c>
      <c r="C35" s="15" t="s">
        <v>63</v>
      </c>
      <c r="D35" s="35" t="s">
        <v>47</v>
      </c>
      <c r="E35" s="16">
        <v>4</v>
      </c>
      <c r="F35" s="4">
        <v>1</v>
      </c>
      <c r="G35" s="4">
        <v>1</v>
      </c>
      <c r="H35" s="4">
        <v>1</v>
      </c>
      <c r="I35" s="4">
        <v>1</v>
      </c>
    </row>
    <row r="36" spans="1:9" ht="25.5" x14ac:dyDescent="0.25">
      <c r="A36" s="777"/>
      <c r="B36" s="45" t="s">
        <v>54</v>
      </c>
      <c r="C36" s="40" t="s">
        <v>54</v>
      </c>
      <c r="D36" s="34" t="s">
        <v>46</v>
      </c>
      <c r="E36" s="38">
        <v>8500</v>
      </c>
      <c r="F36" s="30"/>
      <c r="G36" s="30"/>
      <c r="H36" s="30"/>
      <c r="I36" s="30"/>
    </row>
    <row r="37" spans="1:9" ht="25.5" x14ac:dyDescent="0.25">
      <c r="A37" s="777"/>
      <c r="B37" s="37" t="s">
        <v>24</v>
      </c>
      <c r="C37" s="37" t="s">
        <v>64</v>
      </c>
      <c r="D37" s="34" t="s">
        <v>45</v>
      </c>
      <c r="E37" s="38">
        <v>100</v>
      </c>
      <c r="F37" s="30"/>
      <c r="G37" s="30"/>
      <c r="H37" s="30"/>
      <c r="I37" s="30"/>
    </row>
    <row r="38" spans="1:9" ht="23.25" customHeight="1" x14ac:dyDescent="0.25">
      <c r="A38" s="777"/>
      <c r="B38" s="39" t="s">
        <v>55</v>
      </c>
      <c r="C38" s="39" t="s">
        <v>55</v>
      </c>
      <c r="D38" s="34" t="s">
        <v>47</v>
      </c>
      <c r="E38" s="38">
        <v>900</v>
      </c>
      <c r="F38" s="30"/>
      <c r="G38" s="30"/>
      <c r="H38" s="30"/>
      <c r="I38" s="30"/>
    </row>
    <row r="39" spans="1:9" ht="26.25" x14ac:dyDescent="0.25">
      <c r="A39" s="778"/>
      <c r="B39" s="39" t="s">
        <v>56</v>
      </c>
      <c r="C39" s="40" t="s">
        <v>65</v>
      </c>
      <c r="D39" s="34" t="s">
        <v>46</v>
      </c>
      <c r="E39" s="41">
        <v>1</v>
      </c>
      <c r="F39" s="42"/>
      <c r="G39" s="43"/>
      <c r="H39" s="44"/>
      <c r="I39" s="44"/>
    </row>
    <row r="40" spans="1:9" ht="28.5" customHeight="1" x14ac:dyDescent="0.25">
      <c r="A40" s="769"/>
      <c r="B40" s="769"/>
      <c r="C40" s="769"/>
      <c r="D40" s="7"/>
      <c r="E40" s="769"/>
      <c r="F40" s="769"/>
      <c r="G40" s="769"/>
      <c r="H40" s="769"/>
      <c r="I40" s="769"/>
    </row>
    <row r="41" spans="1:9" ht="15" customHeight="1" x14ac:dyDescent="0.25">
      <c r="A41" s="764" t="s">
        <v>1</v>
      </c>
      <c r="B41" s="764"/>
      <c r="C41" s="764"/>
      <c r="D41" s="5"/>
      <c r="E41" s="764" t="s">
        <v>2</v>
      </c>
      <c r="F41" s="764"/>
      <c r="G41" s="764"/>
      <c r="H41" s="764"/>
      <c r="I41" s="764"/>
    </row>
    <row r="42" spans="1:9" ht="4.5" customHeight="1" x14ac:dyDescent="0.25">
      <c r="A42" s="6"/>
      <c r="B42" s="6"/>
      <c r="C42" s="6"/>
      <c r="D42" s="10"/>
      <c r="E42" s="6"/>
      <c r="F42" s="6"/>
      <c r="G42" s="6"/>
      <c r="H42" s="6"/>
      <c r="I42" s="6"/>
    </row>
    <row r="43" spans="1:9" ht="15" customHeight="1" x14ac:dyDescent="0.25">
      <c r="A43" s="781" t="s">
        <v>9</v>
      </c>
      <c r="B43" s="782"/>
      <c r="C43" s="768"/>
      <c r="D43" s="768"/>
      <c r="E43" s="8"/>
      <c r="F43" s="769"/>
      <c r="G43" s="769"/>
      <c r="H43" s="769"/>
      <c r="I43" s="770"/>
    </row>
    <row r="44" spans="1:9" x14ac:dyDescent="0.25">
      <c r="A44" s="783"/>
      <c r="B44" s="784"/>
      <c r="C44" s="765" t="s">
        <v>10</v>
      </c>
      <c r="D44" s="765"/>
      <c r="E44" s="6"/>
      <c r="F44" s="766" t="s">
        <v>11</v>
      </c>
      <c r="G44" s="766"/>
      <c r="H44" s="766"/>
      <c r="I44" s="767"/>
    </row>
    <row r="45" spans="1:9" ht="7.5" customHeight="1" x14ac:dyDescent="0.25">
      <c r="A45" s="783"/>
      <c r="B45" s="784"/>
      <c r="C45" s="6"/>
      <c r="D45" s="10"/>
      <c r="E45" s="6"/>
      <c r="F45" s="6"/>
      <c r="G45" s="6"/>
      <c r="H45" s="6"/>
      <c r="I45" s="9"/>
    </row>
    <row r="46" spans="1:9" x14ac:dyDescent="0.25">
      <c r="A46" s="783"/>
      <c r="B46" s="784"/>
      <c r="C46" s="779"/>
      <c r="D46" s="779"/>
      <c r="E46" s="6"/>
      <c r="F46" s="779"/>
      <c r="G46" s="779"/>
      <c r="H46" s="779"/>
      <c r="I46" s="780"/>
    </row>
    <row r="47" spans="1:9" x14ac:dyDescent="0.25">
      <c r="A47" s="783"/>
      <c r="B47" s="784"/>
      <c r="C47" s="765" t="s">
        <v>10</v>
      </c>
      <c r="D47" s="765"/>
      <c r="E47" s="6"/>
      <c r="F47" s="766" t="s">
        <v>11</v>
      </c>
      <c r="G47" s="766"/>
      <c r="H47" s="766"/>
      <c r="I47" s="767"/>
    </row>
    <row r="48" spans="1:9" ht="6.75" customHeight="1" x14ac:dyDescent="0.25">
      <c r="A48" s="783"/>
      <c r="B48" s="784"/>
      <c r="C48" s="6"/>
      <c r="D48" s="10"/>
      <c r="E48" s="6"/>
      <c r="F48" s="6"/>
      <c r="G48" s="6"/>
      <c r="H48" s="6"/>
      <c r="I48" s="9"/>
    </row>
    <row r="49" spans="1:9" x14ac:dyDescent="0.25">
      <c r="A49" s="783"/>
      <c r="B49" s="784"/>
      <c r="C49" s="779"/>
      <c r="D49" s="779"/>
      <c r="E49" s="6"/>
      <c r="F49" s="779"/>
      <c r="G49" s="779"/>
      <c r="H49" s="779"/>
      <c r="I49" s="780"/>
    </row>
    <row r="50" spans="1:9" x14ac:dyDescent="0.25">
      <c r="A50" s="785"/>
      <c r="B50" s="786"/>
      <c r="C50" s="769" t="s">
        <v>10</v>
      </c>
      <c r="D50" s="769"/>
      <c r="E50" s="2"/>
      <c r="F50" s="779" t="s">
        <v>11</v>
      </c>
      <c r="G50" s="779"/>
      <c r="H50" s="779"/>
      <c r="I50" s="780"/>
    </row>
  </sheetData>
  <mergeCells count="25">
    <mergeCell ref="C50:D50"/>
    <mergeCell ref="F50:I50"/>
    <mergeCell ref="A43:B50"/>
    <mergeCell ref="C47:D47"/>
    <mergeCell ref="F47:I47"/>
    <mergeCell ref="C46:D46"/>
    <mergeCell ref="F46:I46"/>
    <mergeCell ref="C49:D49"/>
    <mergeCell ref="F49:I49"/>
    <mergeCell ref="A2:A3"/>
    <mergeCell ref="A1:I1"/>
    <mergeCell ref="A41:C41"/>
    <mergeCell ref="E41:I41"/>
    <mergeCell ref="C44:D44"/>
    <mergeCell ref="F44:I44"/>
    <mergeCell ref="C43:D43"/>
    <mergeCell ref="F43:I43"/>
    <mergeCell ref="A40:C40"/>
    <mergeCell ref="E40:I40"/>
    <mergeCell ref="B2:B3"/>
    <mergeCell ref="C2:C3"/>
    <mergeCell ref="D2:D3"/>
    <mergeCell ref="E2:E3"/>
    <mergeCell ref="A4:A29"/>
    <mergeCell ref="A30:A39"/>
  </mergeCells>
  <printOptions horizontalCentered="1" verticalCentered="1"/>
  <pageMargins left="0.19685039370078741" right="0.11811023622047245" top="0.35433070866141736" bottom="0.74803149606299213" header="0.31496062992125984" footer="0.31496062992125984"/>
  <pageSetup scale="90" orientation="landscape" r:id="rId1"/>
  <headerFooter>
    <oddFooter>&amp;L&amp;8PROYECCIÓN PLAN INDICATIVO&amp;C&amp;8ITAGÜÍ CIUDAD DE OPORTUNIDADES 2020 - 2023 &amp;R&amp;8&amp;P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4" zoomScale="110" zoomScaleNormal="110" workbookViewId="0">
      <selection activeCell="C16" sqref="C16"/>
    </sheetView>
  </sheetViews>
  <sheetFormatPr baseColWidth="10" defaultRowHeight="15" x14ac:dyDescent="0.25"/>
  <cols>
    <col min="1" max="1" width="59.85546875" customWidth="1"/>
  </cols>
  <sheetData>
    <row r="1" spans="1:6" x14ac:dyDescent="0.25">
      <c r="A1" s="880" t="s">
        <v>96</v>
      </c>
      <c r="B1" s="880"/>
      <c r="C1" s="880"/>
      <c r="D1" s="880"/>
      <c r="E1" s="880"/>
      <c r="F1" s="880"/>
    </row>
    <row r="2" spans="1:6" ht="15.75" customHeight="1" x14ac:dyDescent="0.25">
      <c r="A2" s="880" t="s">
        <v>97</v>
      </c>
      <c r="B2" s="880" t="s">
        <v>98</v>
      </c>
      <c r="C2" s="880"/>
      <c r="D2" s="880"/>
      <c r="E2" s="880"/>
      <c r="F2" s="880"/>
    </row>
    <row r="3" spans="1:6" ht="25.5" x14ac:dyDescent="0.25">
      <c r="A3" s="880"/>
      <c r="B3" s="69" t="s">
        <v>99</v>
      </c>
      <c r="C3" s="69">
        <v>2020</v>
      </c>
      <c r="D3" s="69">
        <v>2021</v>
      </c>
      <c r="E3" s="69">
        <v>2022</v>
      </c>
      <c r="F3" s="69">
        <v>2023</v>
      </c>
    </row>
    <row r="4" spans="1:6" x14ac:dyDescent="0.25">
      <c r="A4" s="69" t="s">
        <v>100</v>
      </c>
      <c r="B4" s="70">
        <v>135000</v>
      </c>
      <c r="C4" s="70">
        <v>12090</v>
      </c>
      <c r="D4" s="70">
        <v>35682</v>
      </c>
      <c r="E4" s="70">
        <v>54372</v>
      </c>
      <c r="F4" s="70">
        <v>32856</v>
      </c>
    </row>
    <row r="5" spans="1:6" ht="25.5" x14ac:dyDescent="0.25">
      <c r="A5" s="71" t="s">
        <v>101</v>
      </c>
      <c r="B5" s="72">
        <v>123060</v>
      </c>
      <c r="C5" s="72">
        <v>9780</v>
      </c>
      <c r="D5" s="72">
        <v>30384</v>
      </c>
      <c r="E5" s="72">
        <v>52194</v>
      </c>
      <c r="F5" s="72">
        <v>30702</v>
      </c>
    </row>
    <row r="6" spans="1:6" ht="25.5" x14ac:dyDescent="0.25">
      <c r="A6" s="71" t="s">
        <v>102</v>
      </c>
      <c r="B6" s="72">
        <v>11940</v>
      </c>
      <c r="C6" s="72">
        <v>2310</v>
      </c>
      <c r="D6" s="72">
        <v>5298</v>
      </c>
      <c r="E6" s="72">
        <v>2178</v>
      </c>
      <c r="F6" s="72">
        <v>2154</v>
      </c>
    </row>
    <row r="7" spans="1:6" x14ac:dyDescent="0.25">
      <c r="A7" s="69" t="s">
        <v>103</v>
      </c>
      <c r="B7" s="70">
        <v>86000</v>
      </c>
      <c r="C7" s="70">
        <v>20894</v>
      </c>
      <c r="D7" s="70">
        <v>19763</v>
      </c>
      <c r="E7" s="70">
        <v>22880</v>
      </c>
      <c r="F7" s="70">
        <v>22463</v>
      </c>
    </row>
    <row r="8" spans="1:6" ht="25.5" x14ac:dyDescent="0.25">
      <c r="A8" s="71" t="s">
        <v>104</v>
      </c>
      <c r="B8" s="72">
        <v>32049</v>
      </c>
      <c r="C8" s="72">
        <v>7786</v>
      </c>
      <c r="D8" s="72">
        <v>7365</v>
      </c>
      <c r="E8" s="72">
        <v>8526</v>
      </c>
      <c r="F8" s="72">
        <v>8371</v>
      </c>
    </row>
    <row r="9" spans="1:6" ht="25.5" x14ac:dyDescent="0.25">
      <c r="A9" s="71" t="s">
        <v>105</v>
      </c>
      <c r="B9" s="72">
        <v>53951</v>
      </c>
      <c r="C9" s="72">
        <v>13108</v>
      </c>
      <c r="D9" s="72">
        <v>12398</v>
      </c>
      <c r="E9" s="72">
        <v>14353</v>
      </c>
      <c r="F9" s="72">
        <v>14092</v>
      </c>
    </row>
    <row r="10" spans="1:6" x14ac:dyDescent="0.25">
      <c r="A10" s="69" t="s">
        <v>106</v>
      </c>
      <c r="B10" s="70">
        <v>15000</v>
      </c>
      <c r="C10" s="70">
        <v>3644</v>
      </c>
      <c r="D10" s="70">
        <v>3447</v>
      </c>
      <c r="E10" s="70">
        <v>3991</v>
      </c>
      <c r="F10" s="70">
        <v>3918</v>
      </c>
    </row>
    <row r="11" spans="1:6" x14ac:dyDescent="0.25">
      <c r="A11" s="71" t="s">
        <v>107</v>
      </c>
      <c r="B11" s="72">
        <v>4700</v>
      </c>
      <c r="C11" s="72">
        <v>1142</v>
      </c>
      <c r="D11" s="72">
        <v>1080</v>
      </c>
      <c r="E11" s="72">
        <v>1250</v>
      </c>
      <c r="F11" s="72">
        <v>1228</v>
      </c>
    </row>
    <row r="12" spans="1:6" x14ac:dyDescent="0.25">
      <c r="A12" s="71" t="s">
        <v>108</v>
      </c>
      <c r="B12" s="72">
        <v>10300</v>
      </c>
      <c r="C12" s="72">
        <v>2502</v>
      </c>
      <c r="D12" s="72">
        <v>2367</v>
      </c>
      <c r="E12" s="72">
        <v>2740</v>
      </c>
      <c r="F12" s="72">
        <v>2690</v>
      </c>
    </row>
    <row r="13" spans="1:6" x14ac:dyDescent="0.25">
      <c r="A13" s="69" t="s">
        <v>109</v>
      </c>
      <c r="B13" s="70">
        <v>236000</v>
      </c>
      <c r="C13" s="70">
        <v>36638</v>
      </c>
      <c r="D13" s="70">
        <v>58892</v>
      </c>
      <c r="E13" s="70">
        <v>81243</v>
      </c>
      <c r="F13" s="70">
        <v>59237</v>
      </c>
    </row>
  </sheetData>
  <mergeCells count="3">
    <mergeCell ref="A1:F1"/>
    <mergeCell ref="A2:A3"/>
    <mergeCell ref="B2:F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topLeftCell="J12" workbookViewId="0">
      <selection activeCell="O21" sqref="O21:O24"/>
    </sheetView>
  </sheetViews>
  <sheetFormatPr baseColWidth="10" defaultRowHeight="15.75" x14ac:dyDescent="0.25"/>
  <cols>
    <col min="1" max="1" width="0.140625" customWidth="1"/>
    <col min="2" max="2" width="1" customWidth="1"/>
    <col min="3" max="3" width="17.28515625" customWidth="1"/>
    <col min="4" max="4" width="2.7109375" customWidth="1"/>
    <col min="5" max="5" width="38.85546875" customWidth="1"/>
    <col min="6" max="6" width="11.140625" customWidth="1"/>
    <col min="7" max="7" width="11.28515625" customWidth="1"/>
    <col min="8" max="9" width="11.140625" customWidth="1"/>
    <col min="10" max="10" width="11.28515625" customWidth="1"/>
    <col min="11" max="11" width="11.140625" customWidth="1"/>
    <col min="12" max="12" width="11.28515625" customWidth="1"/>
    <col min="13" max="13" width="0.42578125" customWidth="1"/>
    <col min="14" max="14" width="10.7109375" customWidth="1"/>
    <col min="15" max="15" width="22.28515625" style="357" customWidth="1"/>
    <col min="16" max="16" width="6.28515625" customWidth="1"/>
    <col min="17" max="17" width="11.140625" customWidth="1"/>
    <col min="18" max="18" width="0.5703125" customWidth="1"/>
    <col min="19" max="19" width="10.5703125" customWidth="1"/>
    <col min="20" max="20" width="11.28515625" customWidth="1"/>
    <col min="21" max="22" width="11.140625" customWidth="1"/>
    <col min="23" max="23" width="0.42578125" customWidth="1"/>
    <col min="24" max="256" width="9.140625" customWidth="1"/>
    <col min="257" max="257" width="0.140625" customWidth="1"/>
    <col min="258" max="258" width="1" customWidth="1"/>
    <col min="259" max="259" width="11.7109375" customWidth="1"/>
    <col min="260" max="260" width="2.7109375" customWidth="1"/>
    <col min="261" max="261" width="20.5703125" customWidth="1"/>
    <col min="262" max="262" width="11.140625" customWidth="1"/>
    <col min="263" max="263" width="11.28515625" customWidth="1"/>
    <col min="264" max="265" width="11.140625" customWidth="1"/>
    <col min="266" max="266" width="11.28515625" customWidth="1"/>
    <col min="267" max="267" width="11.140625" customWidth="1"/>
    <col min="268" max="268" width="11.28515625" customWidth="1"/>
    <col min="269" max="269" width="0.42578125" customWidth="1"/>
    <col min="270" max="270" width="10.7109375" customWidth="1"/>
    <col min="271" max="271" width="10.140625" customWidth="1"/>
    <col min="272" max="272" width="6.28515625" customWidth="1"/>
    <col min="273" max="273" width="11.140625" customWidth="1"/>
    <col min="274" max="274" width="0.5703125" customWidth="1"/>
    <col min="275" max="275" width="10.5703125" customWidth="1"/>
    <col min="276" max="276" width="11.28515625" customWidth="1"/>
    <col min="277" max="278" width="11.140625" customWidth="1"/>
    <col min="279" max="279" width="0.42578125" customWidth="1"/>
    <col min="280" max="512" width="9.140625" customWidth="1"/>
    <col min="513" max="513" width="0.140625" customWidth="1"/>
    <col min="514" max="514" width="1" customWidth="1"/>
    <col min="515" max="515" width="11.7109375" customWidth="1"/>
    <col min="516" max="516" width="2.7109375" customWidth="1"/>
    <col min="517" max="517" width="20.5703125" customWidth="1"/>
    <col min="518" max="518" width="11.140625" customWidth="1"/>
    <col min="519" max="519" width="11.28515625" customWidth="1"/>
    <col min="520" max="521" width="11.140625" customWidth="1"/>
    <col min="522" max="522" width="11.28515625" customWidth="1"/>
    <col min="523" max="523" width="11.140625" customWidth="1"/>
    <col min="524" max="524" width="11.28515625" customWidth="1"/>
    <col min="525" max="525" width="0.42578125" customWidth="1"/>
    <col min="526" max="526" width="10.7109375" customWidth="1"/>
    <col min="527" max="527" width="10.140625" customWidth="1"/>
    <col min="528" max="528" width="6.28515625" customWidth="1"/>
    <col min="529" max="529" width="11.140625" customWidth="1"/>
    <col min="530" max="530" width="0.5703125" customWidth="1"/>
    <col min="531" max="531" width="10.5703125" customWidth="1"/>
    <col min="532" max="532" width="11.28515625" customWidth="1"/>
    <col min="533" max="534" width="11.140625" customWidth="1"/>
    <col min="535" max="535" width="0.42578125" customWidth="1"/>
    <col min="536" max="768" width="9.140625" customWidth="1"/>
    <col min="769" max="769" width="0.140625" customWidth="1"/>
    <col min="770" max="770" width="1" customWidth="1"/>
    <col min="771" max="771" width="11.7109375" customWidth="1"/>
    <col min="772" max="772" width="2.7109375" customWidth="1"/>
    <col min="773" max="773" width="20.5703125" customWidth="1"/>
    <col min="774" max="774" width="11.140625" customWidth="1"/>
    <col min="775" max="775" width="11.28515625" customWidth="1"/>
    <col min="776" max="777" width="11.140625" customWidth="1"/>
    <col min="778" max="778" width="11.28515625" customWidth="1"/>
    <col min="779" max="779" width="11.140625" customWidth="1"/>
    <col min="780" max="780" width="11.28515625" customWidth="1"/>
    <col min="781" max="781" width="0.42578125" customWidth="1"/>
    <col min="782" max="782" width="10.7109375" customWidth="1"/>
    <col min="783" max="783" width="10.140625" customWidth="1"/>
    <col min="784" max="784" width="6.28515625" customWidth="1"/>
    <col min="785" max="785" width="11.140625" customWidth="1"/>
    <col min="786" max="786" width="0.5703125" customWidth="1"/>
    <col min="787" max="787" width="10.5703125" customWidth="1"/>
    <col min="788" max="788" width="11.28515625" customWidth="1"/>
    <col min="789" max="790" width="11.140625" customWidth="1"/>
    <col min="791" max="791" width="0.42578125" customWidth="1"/>
    <col min="792" max="1024" width="9.140625" customWidth="1"/>
    <col min="1025" max="1025" width="0.140625" customWidth="1"/>
    <col min="1026" max="1026" width="1" customWidth="1"/>
    <col min="1027" max="1027" width="11.7109375" customWidth="1"/>
    <col min="1028" max="1028" width="2.7109375" customWidth="1"/>
    <col min="1029" max="1029" width="20.5703125" customWidth="1"/>
    <col min="1030" max="1030" width="11.140625" customWidth="1"/>
    <col min="1031" max="1031" width="11.28515625" customWidth="1"/>
    <col min="1032" max="1033" width="11.140625" customWidth="1"/>
    <col min="1034" max="1034" width="11.28515625" customWidth="1"/>
    <col min="1035" max="1035" width="11.140625" customWidth="1"/>
    <col min="1036" max="1036" width="11.28515625" customWidth="1"/>
    <col min="1037" max="1037" width="0.42578125" customWidth="1"/>
    <col min="1038" max="1038" width="10.7109375" customWidth="1"/>
    <col min="1039" max="1039" width="10.140625" customWidth="1"/>
    <col min="1040" max="1040" width="6.28515625" customWidth="1"/>
    <col min="1041" max="1041" width="11.140625" customWidth="1"/>
    <col min="1042" max="1042" width="0.5703125" customWidth="1"/>
    <col min="1043" max="1043" width="10.5703125" customWidth="1"/>
    <col min="1044" max="1044" width="11.28515625" customWidth="1"/>
    <col min="1045" max="1046" width="11.140625" customWidth="1"/>
    <col min="1047" max="1047" width="0.42578125" customWidth="1"/>
    <col min="1048" max="1280" width="9.140625" customWidth="1"/>
    <col min="1281" max="1281" width="0.140625" customWidth="1"/>
    <col min="1282" max="1282" width="1" customWidth="1"/>
    <col min="1283" max="1283" width="11.7109375" customWidth="1"/>
    <col min="1284" max="1284" width="2.7109375" customWidth="1"/>
    <col min="1285" max="1285" width="20.5703125" customWidth="1"/>
    <col min="1286" max="1286" width="11.140625" customWidth="1"/>
    <col min="1287" max="1287" width="11.28515625" customWidth="1"/>
    <col min="1288" max="1289" width="11.140625" customWidth="1"/>
    <col min="1290" max="1290" width="11.28515625" customWidth="1"/>
    <col min="1291" max="1291" width="11.140625" customWidth="1"/>
    <col min="1292" max="1292" width="11.28515625" customWidth="1"/>
    <col min="1293" max="1293" width="0.42578125" customWidth="1"/>
    <col min="1294" max="1294" width="10.7109375" customWidth="1"/>
    <col min="1295" max="1295" width="10.140625" customWidth="1"/>
    <col min="1296" max="1296" width="6.28515625" customWidth="1"/>
    <col min="1297" max="1297" width="11.140625" customWidth="1"/>
    <col min="1298" max="1298" width="0.5703125" customWidth="1"/>
    <col min="1299" max="1299" width="10.5703125" customWidth="1"/>
    <col min="1300" max="1300" width="11.28515625" customWidth="1"/>
    <col min="1301" max="1302" width="11.140625" customWidth="1"/>
    <col min="1303" max="1303" width="0.42578125" customWidth="1"/>
    <col min="1304" max="1536" width="9.140625" customWidth="1"/>
    <col min="1537" max="1537" width="0.140625" customWidth="1"/>
    <col min="1538" max="1538" width="1" customWidth="1"/>
    <col min="1539" max="1539" width="11.7109375" customWidth="1"/>
    <col min="1540" max="1540" width="2.7109375" customWidth="1"/>
    <col min="1541" max="1541" width="20.5703125" customWidth="1"/>
    <col min="1542" max="1542" width="11.140625" customWidth="1"/>
    <col min="1543" max="1543" width="11.28515625" customWidth="1"/>
    <col min="1544" max="1545" width="11.140625" customWidth="1"/>
    <col min="1546" max="1546" width="11.28515625" customWidth="1"/>
    <col min="1547" max="1547" width="11.140625" customWidth="1"/>
    <col min="1548" max="1548" width="11.28515625" customWidth="1"/>
    <col min="1549" max="1549" width="0.42578125" customWidth="1"/>
    <col min="1550" max="1550" width="10.7109375" customWidth="1"/>
    <col min="1551" max="1551" width="10.140625" customWidth="1"/>
    <col min="1552" max="1552" width="6.28515625" customWidth="1"/>
    <col min="1553" max="1553" width="11.140625" customWidth="1"/>
    <col min="1554" max="1554" width="0.5703125" customWidth="1"/>
    <col min="1555" max="1555" width="10.5703125" customWidth="1"/>
    <col min="1556" max="1556" width="11.28515625" customWidth="1"/>
    <col min="1557" max="1558" width="11.140625" customWidth="1"/>
    <col min="1559" max="1559" width="0.42578125" customWidth="1"/>
    <col min="1560" max="1792" width="9.140625" customWidth="1"/>
    <col min="1793" max="1793" width="0.140625" customWidth="1"/>
    <col min="1794" max="1794" width="1" customWidth="1"/>
    <col min="1795" max="1795" width="11.7109375" customWidth="1"/>
    <col min="1796" max="1796" width="2.7109375" customWidth="1"/>
    <col min="1797" max="1797" width="20.5703125" customWidth="1"/>
    <col min="1798" max="1798" width="11.140625" customWidth="1"/>
    <col min="1799" max="1799" width="11.28515625" customWidth="1"/>
    <col min="1800" max="1801" width="11.140625" customWidth="1"/>
    <col min="1802" max="1802" width="11.28515625" customWidth="1"/>
    <col min="1803" max="1803" width="11.140625" customWidth="1"/>
    <col min="1804" max="1804" width="11.28515625" customWidth="1"/>
    <col min="1805" max="1805" width="0.42578125" customWidth="1"/>
    <col min="1806" max="1806" width="10.7109375" customWidth="1"/>
    <col min="1807" max="1807" width="10.140625" customWidth="1"/>
    <col min="1808" max="1808" width="6.28515625" customWidth="1"/>
    <col min="1809" max="1809" width="11.140625" customWidth="1"/>
    <col min="1810" max="1810" width="0.5703125" customWidth="1"/>
    <col min="1811" max="1811" width="10.5703125" customWidth="1"/>
    <col min="1812" max="1812" width="11.28515625" customWidth="1"/>
    <col min="1813" max="1814" width="11.140625" customWidth="1"/>
    <col min="1815" max="1815" width="0.42578125" customWidth="1"/>
    <col min="1816" max="2048" width="9.140625" customWidth="1"/>
    <col min="2049" max="2049" width="0.140625" customWidth="1"/>
    <col min="2050" max="2050" width="1" customWidth="1"/>
    <col min="2051" max="2051" width="11.7109375" customWidth="1"/>
    <col min="2052" max="2052" width="2.7109375" customWidth="1"/>
    <col min="2053" max="2053" width="20.5703125" customWidth="1"/>
    <col min="2054" max="2054" width="11.140625" customWidth="1"/>
    <col min="2055" max="2055" width="11.28515625" customWidth="1"/>
    <col min="2056" max="2057" width="11.140625" customWidth="1"/>
    <col min="2058" max="2058" width="11.28515625" customWidth="1"/>
    <col min="2059" max="2059" width="11.140625" customWidth="1"/>
    <col min="2060" max="2060" width="11.28515625" customWidth="1"/>
    <col min="2061" max="2061" width="0.42578125" customWidth="1"/>
    <col min="2062" max="2062" width="10.7109375" customWidth="1"/>
    <col min="2063" max="2063" width="10.140625" customWidth="1"/>
    <col min="2064" max="2064" width="6.28515625" customWidth="1"/>
    <col min="2065" max="2065" width="11.140625" customWidth="1"/>
    <col min="2066" max="2066" width="0.5703125" customWidth="1"/>
    <col min="2067" max="2067" width="10.5703125" customWidth="1"/>
    <col min="2068" max="2068" width="11.28515625" customWidth="1"/>
    <col min="2069" max="2070" width="11.140625" customWidth="1"/>
    <col min="2071" max="2071" width="0.42578125" customWidth="1"/>
    <col min="2072" max="2304" width="9.140625" customWidth="1"/>
    <col min="2305" max="2305" width="0.140625" customWidth="1"/>
    <col min="2306" max="2306" width="1" customWidth="1"/>
    <col min="2307" max="2307" width="11.7109375" customWidth="1"/>
    <col min="2308" max="2308" width="2.7109375" customWidth="1"/>
    <col min="2309" max="2309" width="20.5703125" customWidth="1"/>
    <col min="2310" max="2310" width="11.140625" customWidth="1"/>
    <col min="2311" max="2311" width="11.28515625" customWidth="1"/>
    <col min="2312" max="2313" width="11.140625" customWidth="1"/>
    <col min="2314" max="2314" width="11.28515625" customWidth="1"/>
    <col min="2315" max="2315" width="11.140625" customWidth="1"/>
    <col min="2316" max="2316" width="11.28515625" customWidth="1"/>
    <col min="2317" max="2317" width="0.42578125" customWidth="1"/>
    <col min="2318" max="2318" width="10.7109375" customWidth="1"/>
    <col min="2319" max="2319" width="10.140625" customWidth="1"/>
    <col min="2320" max="2320" width="6.28515625" customWidth="1"/>
    <col min="2321" max="2321" width="11.140625" customWidth="1"/>
    <col min="2322" max="2322" width="0.5703125" customWidth="1"/>
    <col min="2323" max="2323" width="10.5703125" customWidth="1"/>
    <col min="2324" max="2324" width="11.28515625" customWidth="1"/>
    <col min="2325" max="2326" width="11.140625" customWidth="1"/>
    <col min="2327" max="2327" width="0.42578125" customWidth="1"/>
    <col min="2328" max="2560" width="9.140625" customWidth="1"/>
    <col min="2561" max="2561" width="0.140625" customWidth="1"/>
    <col min="2562" max="2562" width="1" customWidth="1"/>
    <col min="2563" max="2563" width="11.7109375" customWidth="1"/>
    <col min="2564" max="2564" width="2.7109375" customWidth="1"/>
    <col min="2565" max="2565" width="20.5703125" customWidth="1"/>
    <col min="2566" max="2566" width="11.140625" customWidth="1"/>
    <col min="2567" max="2567" width="11.28515625" customWidth="1"/>
    <col min="2568" max="2569" width="11.140625" customWidth="1"/>
    <col min="2570" max="2570" width="11.28515625" customWidth="1"/>
    <col min="2571" max="2571" width="11.140625" customWidth="1"/>
    <col min="2572" max="2572" width="11.28515625" customWidth="1"/>
    <col min="2573" max="2573" width="0.42578125" customWidth="1"/>
    <col min="2574" max="2574" width="10.7109375" customWidth="1"/>
    <col min="2575" max="2575" width="10.140625" customWidth="1"/>
    <col min="2576" max="2576" width="6.28515625" customWidth="1"/>
    <col min="2577" max="2577" width="11.140625" customWidth="1"/>
    <col min="2578" max="2578" width="0.5703125" customWidth="1"/>
    <col min="2579" max="2579" width="10.5703125" customWidth="1"/>
    <col min="2580" max="2580" width="11.28515625" customWidth="1"/>
    <col min="2581" max="2582" width="11.140625" customWidth="1"/>
    <col min="2583" max="2583" width="0.42578125" customWidth="1"/>
    <col min="2584" max="2816" width="9.140625" customWidth="1"/>
    <col min="2817" max="2817" width="0.140625" customWidth="1"/>
    <col min="2818" max="2818" width="1" customWidth="1"/>
    <col min="2819" max="2819" width="11.7109375" customWidth="1"/>
    <col min="2820" max="2820" width="2.7109375" customWidth="1"/>
    <col min="2821" max="2821" width="20.5703125" customWidth="1"/>
    <col min="2822" max="2822" width="11.140625" customWidth="1"/>
    <col min="2823" max="2823" width="11.28515625" customWidth="1"/>
    <col min="2824" max="2825" width="11.140625" customWidth="1"/>
    <col min="2826" max="2826" width="11.28515625" customWidth="1"/>
    <col min="2827" max="2827" width="11.140625" customWidth="1"/>
    <col min="2828" max="2828" width="11.28515625" customWidth="1"/>
    <col min="2829" max="2829" width="0.42578125" customWidth="1"/>
    <col min="2830" max="2830" width="10.7109375" customWidth="1"/>
    <col min="2831" max="2831" width="10.140625" customWidth="1"/>
    <col min="2832" max="2832" width="6.28515625" customWidth="1"/>
    <col min="2833" max="2833" width="11.140625" customWidth="1"/>
    <col min="2834" max="2834" width="0.5703125" customWidth="1"/>
    <col min="2835" max="2835" width="10.5703125" customWidth="1"/>
    <col min="2836" max="2836" width="11.28515625" customWidth="1"/>
    <col min="2837" max="2838" width="11.140625" customWidth="1"/>
    <col min="2839" max="2839" width="0.42578125" customWidth="1"/>
    <col min="2840" max="3072" width="9.140625" customWidth="1"/>
    <col min="3073" max="3073" width="0.140625" customWidth="1"/>
    <col min="3074" max="3074" width="1" customWidth="1"/>
    <col min="3075" max="3075" width="11.7109375" customWidth="1"/>
    <col min="3076" max="3076" width="2.7109375" customWidth="1"/>
    <col min="3077" max="3077" width="20.5703125" customWidth="1"/>
    <col min="3078" max="3078" width="11.140625" customWidth="1"/>
    <col min="3079" max="3079" width="11.28515625" customWidth="1"/>
    <col min="3080" max="3081" width="11.140625" customWidth="1"/>
    <col min="3082" max="3082" width="11.28515625" customWidth="1"/>
    <col min="3083" max="3083" width="11.140625" customWidth="1"/>
    <col min="3084" max="3084" width="11.28515625" customWidth="1"/>
    <col min="3085" max="3085" width="0.42578125" customWidth="1"/>
    <col min="3086" max="3086" width="10.7109375" customWidth="1"/>
    <col min="3087" max="3087" width="10.140625" customWidth="1"/>
    <col min="3088" max="3088" width="6.28515625" customWidth="1"/>
    <col min="3089" max="3089" width="11.140625" customWidth="1"/>
    <col min="3090" max="3090" width="0.5703125" customWidth="1"/>
    <col min="3091" max="3091" width="10.5703125" customWidth="1"/>
    <col min="3092" max="3092" width="11.28515625" customWidth="1"/>
    <col min="3093" max="3094" width="11.140625" customWidth="1"/>
    <col min="3095" max="3095" width="0.42578125" customWidth="1"/>
    <col min="3096" max="3328" width="9.140625" customWidth="1"/>
    <col min="3329" max="3329" width="0.140625" customWidth="1"/>
    <col min="3330" max="3330" width="1" customWidth="1"/>
    <col min="3331" max="3331" width="11.7109375" customWidth="1"/>
    <col min="3332" max="3332" width="2.7109375" customWidth="1"/>
    <col min="3333" max="3333" width="20.5703125" customWidth="1"/>
    <col min="3334" max="3334" width="11.140625" customWidth="1"/>
    <col min="3335" max="3335" width="11.28515625" customWidth="1"/>
    <col min="3336" max="3337" width="11.140625" customWidth="1"/>
    <col min="3338" max="3338" width="11.28515625" customWidth="1"/>
    <col min="3339" max="3339" width="11.140625" customWidth="1"/>
    <col min="3340" max="3340" width="11.28515625" customWidth="1"/>
    <col min="3341" max="3341" width="0.42578125" customWidth="1"/>
    <col min="3342" max="3342" width="10.7109375" customWidth="1"/>
    <col min="3343" max="3343" width="10.140625" customWidth="1"/>
    <col min="3344" max="3344" width="6.28515625" customWidth="1"/>
    <col min="3345" max="3345" width="11.140625" customWidth="1"/>
    <col min="3346" max="3346" width="0.5703125" customWidth="1"/>
    <col min="3347" max="3347" width="10.5703125" customWidth="1"/>
    <col min="3348" max="3348" width="11.28515625" customWidth="1"/>
    <col min="3349" max="3350" width="11.140625" customWidth="1"/>
    <col min="3351" max="3351" width="0.42578125" customWidth="1"/>
    <col min="3352" max="3584" width="9.140625" customWidth="1"/>
    <col min="3585" max="3585" width="0.140625" customWidth="1"/>
    <col min="3586" max="3586" width="1" customWidth="1"/>
    <col min="3587" max="3587" width="11.7109375" customWidth="1"/>
    <col min="3588" max="3588" width="2.7109375" customWidth="1"/>
    <col min="3589" max="3589" width="20.5703125" customWidth="1"/>
    <col min="3590" max="3590" width="11.140625" customWidth="1"/>
    <col min="3591" max="3591" width="11.28515625" customWidth="1"/>
    <col min="3592" max="3593" width="11.140625" customWidth="1"/>
    <col min="3594" max="3594" width="11.28515625" customWidth="1"/>
    <col min="3595" max="3595" width="11.140625" customWidth="1"/>
    <col min="3596" max="3596" width="11.28515625" customWidth="1"/>
    <col min="3597" max="3597" width="0.42578125" customWidth="1"/>
    <col min="3598" max="3598" width="10.7109375" customWidth="1"/>
    <col min="3599" max="3599" width="10.140625" customWidth="1"/>
    <col min="3600" max="3600" width="6.28515625" customWidth="1"/>
    <col min="3601" max="3601" width="11.140625" customWidth="1"/>
    <col min="3602" max="3602" width="0.5703125" customWidth="1"/>
    <col min="3603" max="3603" width="10.5703125" customWidth="1"/>
    <col min="3604" max="3604" width="11.28515625" customWidth="1"/>
    <col min="3605" max="3606" width="11.140625" customWidth="1"/>
    <col min="3607" max="3607" width="0.42578125" customWidth="1"/>
    <col min="3608" max="3840" width="9.140625" customWidth="1"/>
    <col min="3841" max="3841" width="0.140625" customWidth="1"/>
    <col min="3842" max="3842" width="1" customWidth="1"/>
    <col min="3843" max="3843" width="11.7109375" customWidth="1"/>
    <col min="3844" max="3844" width="2.7109375" customWidth="1"/>
    <col min="3845" max="3845" width="20.5703125" customWidth="1"/>
    <col min="3846" max="3846" width="11.140625" customWidth="1"/>
    <col min="3847" max="3847" width="11.28515625" customWidth="1"/>
    <col min="3848" max="3849" width="11.140625" customWidth="1"/>
    <col min="3850" max="3850" width="11.28515625" customWidth="1"/>
    <col min="3851" max="3851" width="11.140625" customWidth="1"/>
    <col min="3852" max="3852" width="11.28515625" customWidth="1"/>
    <col min="3853" max="3853" width="0.42578125" customWidth="1"/>
    <col min="3854" max="3854" width="10.7109375" customWidth="1"/>
    <col min="3855" max="3855" width="10.140625" customWidth="1"/>
    <col min="3856" max="3856" width="6.28515625" customWidth="1"/>
    <col min="3857" max="3857" width="11.140625" customWidth="1"/>
    <col min="3858" max="3858" width="0.5703125" customWidth="1"/>
    <col min="3859" max="3859" width="10.5703125" customWidth="1"/>
    <col min="3860" max="3860" width="11.28515625" customWidth="1"/>
    <col min="3861" max="3862" width="11.140625" customWidth="1"/>
    <col min="3863" max="3863" width="0.42578125" customWidth="1"/>
    <col min="3864" max="4096" width="9.140625" customWidth="1"/>
    <col min="4097" max="4097" width="0.140625" customWidth="1"/>
    <col min="4098" max="4098" width="1" customWidth="1"/>
    <col min="4099" max="4099" width="11.7109375" customWidth="1"/>
    <col min="4100" max="4100" width="2.7109375" customWidth="1"/>
    <col min="4101" max="4101" width="20.5703125" customWidth="1"/>
    <col min="4102" max="4102" width="11.140625" customWidth="1"/>
    <col min="4103" max="4103" width="11.28515625" customWidth="1"/>
    <col min="4104" max="4105" width="11.140625" customWidth="1"/>
    <col min="4106" max="4106" width="11.28515625" customWidth="1"/>
    <col min="4107" max="4107" width="11.140625" customWidth="1"/>
    <col min="4108" max="4108" width="11.28515625" customWidth="1"/>
    <col min="4109" max="4109" width="0.42578125" customWidth="1"/>
    <col min="4110" max="4110" width="10.7109375" customWidth="1"/>
    <col min="4111" max="4111" width="10.140625" customWidth="1"/>
    <col min="4112" max="4112" width="6.28515625" customWidth="1"/>
    <col min="4113" max="4113" width="11.140625" customWidth="1"/>
    <col min="4114" max="4114" width="0.5703125" customWidth="1"/>
    <col min="4115" max="4115" width="10.5703125" customWidth="1"/>
    <col min="4116" max="4116" width="11.28515625" customWidth="1"/>
    <col min="4117" max="4118" width="11.140625" customWidth="1"/>
    <col min="4119" max="4119" width="0.42578125" customWidth="1"/>
    <col min="4120" max="4352" width="9.140625" customWidth="1"/>
    <col min="4353" max="4353" width="0.140625" customWidth="1"/>
    <col min="4354" max="4354" width="1" customWidth="1"/>
    <col min="4355" max="4355" width="11.7109375" customWidth="1"/>
    <col min="4356" max="4356" width="2.7109375" customWidth="1"/>
    <col min="4357" max="4357" width="20.5703125" customWidth="1"/>
    <col min="4358" max="4358" width="11.140625" customWidth="1"/>
    <col min="4359" max="4359" width="11.28515625" customWidth="1"/>
    <col min="4360" max="4361" width="11.140625" customWidth="1"/>
    <col min="4362" max="4362" width="11.28515625" customWidth="1"/>
    <col min="4363" max="4363" width="11.140625" customWidth="1"/>
    <col min="4364" max="4364" width="11.28515625" customWidth="1"/>
    <col min="4365" max="4365" width="0.42578125" customWidth="1"/>
    <col min="4366" max="4366" width="10.7109375" customWidth="1"/>
    <col min="4367" max="4367" width="10.140625" customWidth="1"/>
    <col min="4368" max="4368" width="6.28515625" customWidth="1"/>
    <col min="4369" max="4369" width="11.140625" customWidth="1"/>
    <col min="4370" max="4370" width="0.5703125" customWidth="1"/>
    <col min="4371" max="4371" width="10.5703125" customWidth="1"/>
    <col min="4372" max="4372" width="11.28515625" customWidth="1"/>
    <col min="4373" max="4374" width="11.140625" customWidth="1"/>
    <col min="4375" max="4375" width="0.42578125" customWidth="1"/>
    <col min="4376" max="4608" width="9.140625" customWidth="1"/>
    <col min="4609" max="4609" width="0.140625" customWidth="1"/>
    <col min="4610" max="4610" width="1" customWidth="1"/>
    <col min="4611" max="4611" width="11.7109375" customWidth="1"/>
    <col min="4612" max="4612" width="2.7109375" customWidth="1"/>
    <col min="4613" max="4613" width="20.5703125" customWidth="1"/>
    <col min="4614" max="4614" width="11.140625" customWidth="1"/>
    <col min="4615" max="4615" width="11.28515625" customWidth="1"/>
    <col min="4616" max="4617" width="11.140625" customWidth="1"/>
    <col min="4618" max="4618" width="11.28515625" customWidth="1"/>
    <col min="4619" max="4619" width="11.140625" customWidth="1"/>
    <col min="4620" max="4620" width="11.28515625" customWidth="1"/>
    <col min="4621" max="4621" width="0.42578125" customWidth="1"/>
    <col min="4622" max="4622" width="10.7109375" customWidth="1"/>
    <col min="4623" max="4623" width="10.140625" customWidth="1"/>
    <col min="4624" max="4624" width="6.28515625" customWidth="1"/>
    <col min="4625" max="4625" width="11.140625" customWidth="1"/>
    <col min="4626" max="4626" width="0.5703125" customWidth="1"/>
    <col min="4627" max="4627" width="10.5703125" customWidth="1"/>
    <col min="4628" max="4628" width="11.28515625" customWidth="1"/>
    <col min="4629" max="4630" width="11.140625" customWidth="1"/>
    <col min="4631" max="4631" width="0.42578125" customWidth="1"/>
    <col min="4632" max="4864" width="9.140625" customWidth="1"/>
    <col min="4865" max="4865" width="0.140625" customWidth="1"/>
    <col min="4866" max="4866" width="1" customWidth="1"/>
    <col min="4867" max="4867" width="11.7109375" customWidth="1"/>
    <col min="4868" max="4868" width="2.7109375" customWidth="1"/>
    <col min="4869" max="4869" width="20.5703125" customWidth="1"/>
    <col min="4870" max="4870" width="11.140625" customWidth="1"/>
    <col min="4871" max="4871" width="11.28515625" customWidth="1"/>
    <col min="4872" max="4873" width="11.140625" customWidth="1"/>
    <col min="4874" max="4874" width="11.28515625" customWidth="1"/>
    <col min="4875" max="4875" width="11.140625" customWidth="1"/>
    <col min="4876" max="4876" width="11.28515625" customWidth="1"/>
    <col min="4877" max="4877" width="0.42578125" customWidth="1"/>
    <col min="4878" max="4878" width="10.7109375" customWidth="1"/>
    <col min="4879" max="4879" width="10.140625" customWidth="1"/>
    <col min="4880" max="4880" width="6.28515625" customWidth="1"/>
    <col min="4881" max="4881" width="11.140625" customWidth="1"/>
    <col min="4882" max="4882" width="0.5703125" customWidth="1"/>
    <col min="4883" max="4883" width="10.5703125" customWidth="1"/>
    <col min="4884" max="4884" width="11.28515625" customWidth="1"/>
    <col min="4885" max="4886" width="11.140625" customWidth="1"/>
    <col min="4887" max="4887" width="0.42578125" customWidth="1"/>
    <col min="4888" max="5120" width="9.140625" customWidth="1"/>
    <col min="5121" max="5121" width="0.140625" customWidth="1"/>
    <col min="5122" max="5122" width="1" customWidth="1"/>
    <col min="5123" max="5123" width="11.7109375" customWidth="1"/>
    <col min="5124" max="5124" width="2.7109375" customWidth="1"/>
    <col min="5125" max="5125" width="20.5703125" customWidth="1"/>
    <col min="5126" max="5126" width="11.140625" customWidth="1"/>
    <col min="5127" max="5127" width="11.28515625" customWidth="1"/>
    <col min="5128" max="5129" width="11.140625" customWidth="1"/>
    <col min="5130" max="5130" width="11.28515625" customWidth="1"/>
    <col min="5131" max="5131" width="11.140625" customWidth="1"/>
    <col min="5132" max="5132" width="11.28515625" customWidth="1"/>
    <col min="5133" max="5133" width="0.42578125" customWidth="1"/>
    <col min="5134" max="5134" width="10.7109375" customWidth="1"/>
    <col min="5135" max="5135" width="10.140625" customWidth="1"/>
    <col min="5136" max="5136" width="6.28515625" customWidth="1"/>
    <col min="5137" max="5137" width="11.140625" customWidth="1"/>
    <col min="5138" max="5138" width="0.5703125" customWidth="1"/>
    <col min="5139" max="5139" width="10.5703125" customWidth="1"/>
    <col min="5140" max="5140" width="11.28515625" customWidth="1"/>
    <col min="5141" max="5142" width="11.140625" customWidth="1"/>
    <col min="5143" max="5143" width="0.42578125" customWidth="1"/>
    <col min="5144" max="5376" width="9.140625" customWidth="1"/>
    <col min="5377" max="5377" width="0.140625" customWidth="1"/>
    <col min="5378" max="5378" width="1" customWidth="1"/>
    <col min="5379" max="5379" width="11.7109375" customWidth="1"/>
    <col min="5380" max="5380" width="2.7109375" customWidth="1"/>
    <col min="5381" max="5381" width="20.5703125" customWidth="1"/>
    <col min="5382" max="5382" width="11.140625" customWidth="1"/>
    <col min="5383" max="5383" width="11.28515625" customWidth="1"/>
    <col min="5384" max="5385" width="11.140625" customWidth="1"/>
    <col min="5386" max="5386" width="11.28515625" customWidth="1"/>
    <col min="5387" max="5387" width="11.140625" customWidth="1"/>
    <col min="5388" max="5388" width="11.28515625" customWidth="1"/>
    <col min="5389" max="5389" width="0.42578125" customWidth="1"/>
    <col min="5390" max="5390" width="10.7109375" customWidth="1"/>
    <col min="5391" max="5391" width="10.140625" customWidth="1"/>
    <col min="5392" max="5392" width="6.28515625" customWidth="1"/>
    <col min="5393" max="5393" width="11.140625" customWidth="1"/>
    <col min="5394" max="5394" width="0.5703125" customWidth="1"/>
    <col min="5395" max="5395" width="10.5703125" customWidth="1"/>
    <col min="5396" max="5396" width="11.28515625" customWidth="1"/>
    <col min="5397" max="5398" width="11.140625" customWidth="1"/>
    <col min="5399" max="5399" width="0.42578125" customWidth="1"/>
    <col min="5400" max="5632" width="9.140625" customWidth="1"/>
    <col min="5633" max="5633" width="0.140625" customWidth="1"/>
    <col min="5634" max="5634" width="1" customWidth="1"/>
    <col min="5635" max="5635" width="11.7109375" customWidth="1"/>
    <col min="5636" max="5636" width="2.7109375" customWidth="1"/>
    <col min="5637" max="5637" width="20.5703125" customWidth="1"/>
    <col min="5638" max="5638" width="11.140625" customWidth="1"/>
    <col min="5639" max="5639" width="11.28515625" customWidth="1"/>
    <col min="5640" max="5641" width="11.140625" customWidth="1"/>
    <col min="5642" max="5642" width="11.28515625" customWidth="1"/>
    <col min="5643" max="5643" width="11.140625" customWidth="1"/>
    <col min="5644" max="5644" width="11.28515625" customWidth="1"/>
    <col min="5645" max="5645" width="0.42578125" customWidth="1"/>
    <col min="5646" max="5646" width="10.7109375" customWidth="1"/>
    <col min="5647" max="5647" width="10.140625" customWidth="1"/>
    <col min="5648" max="5648" width="6.28515625" customWidth="1"/>
    <col min="5649" max="5649" width="11.140625" customWidth="1"/>
    <col min="5650" max="5650" width="0.5703125" customWidth="1"/>
    <col min="5651" max="5651" width="10.5703125" customWidth="1"/>
    <col min="5652" max="5652" width="11.28515625" customWidth="1"/>
    <col min="5653" max="5654" width="11.140625" customWidth="1"/>
    <col min="5655" max="5655" width="0.42578125" customWidth="1"/>
    <col min="5656" max="5888" width="9.140625" customWidth="1"/>
    <col min="5889" max="5889" width="0.140625" customWidth="1"/>
    <col min="5890" max="5890" width="1" customWidth="1"/>
    <col min="5891" max="5891" width="11.7109375" customWidth="1"/>
    <col min="5892" max="5892" width="2.7109375" customWidth="1"/>
    <col min="5893" max="5893" width="20.5703125" customWidth="1"/>
    <col min="5894" max="5894" width="11.140625" customWidth="1"/>
    <col min="5895" max="5895" width="11.28515625" customWidth="1"/>
    <col min="5896" max="5897" width="11.140625" customWidth="1"/>
    <col min="5898" max="5898" width="11.28515625" customWidth="1"/>
    <col min="5899" max="5899" width="11.140625" customWidth="1"/>
    <col min="5900" max="5900" width="11.28515625" customWidth="1"/>
    <col min="5901" max="5901" width="0.42578125" customWidth="1"/>
    <col min="5902" max="5902" width="10.7109375" customWidth="1"/>
    <col min="5903" max="5903" width="10.140625" customWidth="1"/>
    <col min="5904" max="5904" width="6.28515625" customWidth="1"/>
    <col min="5905" max="5905" width="11.140625" customWidth="1"/>
    <col min="5906" max="5906" width="0.5703125" customWidth="1"/>
    <col min="5907" max="5907" width="10.5703125" customWidth="1"/>
    <col min="5908" max="5908" width="11.28515625" customWidth="1"/>
    <col min="5909" max="5910" width="11.140625" customWidth="1"/>
    <col min="5911" max="5911" width="0.42578125" customWidth="1"/>
    <col min="5912" max="6144" width="9.140625" customWidth="1"/>
    <col min="6145" max="6145" width="0.140625" customWidth="1"/>
    <col min="6146" max="6146" width="1" customWidth="1"/>
    <col min="6147" max="6147" width="11.7109375" customWidth="1"/>
    <col min="6148" max="6148" width="2.7109375" customWidth="1"/>
    <col min="6149" max="6149" width="20.5703125" customWidth="1"/>
    <col min="6150" max="6150" width="11.140625" customWidth="1"/>
    <col min="6151" max="6151" width="11.28515625" customWidth="1"/>
    <col min="6152" max="6153" width="11.140625" customWidth="1"/>
    <col min="6154" max="6154" width="11.28515625" customWidth="1"/>
    <col min="6155" max="6155" width="11.140625" customWidth="1"/>
    <col min="6156" max="6156" width="11.28515625" customWidth="1"/>
    <col min="6157" max="6157" width="0.42578125" customWidth="1"/>
    <col min="6158" max="6158" width="10.7109375" customWidth="1"/>
    <col min="6159" max="6159" width="10.140625" customWidth="1"/>
    <col min="6160" max="6160" width="6.28515625" customWidth="1"/>
    <col min="6161" max="6161" width="11.140625" customWidth="1"/>
    <col min="6162" max="6162" width="0.5703125" customWidth="1"/>
    <col min="6163" max="6163" width="10.5703125" customWidth="1"/>
    <col min="6164" max="6164" width="11.28515625" customWidth="1"/>
    <col min="6165" max="6166" width="11.140625" customWidth="1"/>
    <col min="6167" max="6167" width="0.42578125" customWidth="1"/>
    <col min="6168" max="6400" width="9.140625" customWidth="1"/>
    <col min="6401" max="6401" width="0.140625" customWidth="1"/>
    <col min="6402" max="6402" width="1" customWidth="1"/>
    <col min="6403" max="6403" width="11.7109375" customWidth="1"/>
    <col min="6404" max="6404" width="2.7109375" customWidth="1"/>
    <col min="6405" max="6405" width="20.5703125" customWidth="1"/>
    <col min="6406" max="6406" width="11.140625" customWidth="1"/>
    <col min="6407" max="6407" width="11.28515625" customWidth="1"/>
    <col min="6408" max="6409" width="11.140625" customWidth="1"/>
    <col min="6410" max="6410" width="11.28515625" customWidth="1"/>
    <col min="6411" max="6411" width="11.140625" customWidth="1"/>
    <col min="6412" max="6412" width="11.28515625" customWidth="1"/>
    <col min="6413" max="6413" width="0.42578125" customWidth="1"/>
    <col min="6414" max="6414" width="10.7109375" customWidth="1"/>
    <col min="6415" max="6415" width="10.140625" customWidth="1"/>
    <col min="6416" max="6416" width="6.28515625" customWidth="1"/>
    <col min="6417" max="6417" width="11.140625" customWidth="1"/>
    <col min="6418" max="6418" width="0.5703125" customWidth="1"/>
    <col min="6419" max="6419" width="10.5703125" customWidth="1"/>
    <col min="6420" max="6420" width="11.28515625" customWidth="1"/>
    <col min="6421" max="6422" width="11.140625" customWidth="1"/>
    <col min="6423" max="6423" width="0.42578125" customWidth="1"/>
    <col min="6424" max="6656" width="9.140625" customWidth="1"/>
    <col min="6657" max="6657" width="0.140625" customWidth="1"/>
    <col min="6658" max="6658" width="1" customWidth="1"/>
    <col min="6659" max="6659" width="11.7109375" customWidth="1"/>
    <col min="6660" max="6660" width="2.7109375" customWidth="1"/>
    <col min="6661" max="6661" width="20.5703125" customWidth="1"/>
    <col min="6662" max="6662" width="11.140625" customWidth="1"/>
    <col min="6663" max="6663" width="11.28515625" customWidth="1"/>
    <col min="6664" max="6665" width="11.140625" customWidth="1"/>
    <col min="6666" max="6666" width="11.28515625" customWidth="1"/>
    <col min="6667" max="6667" width="11.140625" customWidth="1"/>
    <col min="6668" max="6668" width="11.28515625" customWidth="1"/>
    <col min="6669" max="6669" width="0.42578125" customWidth="1"/>
    <col min="6670" max="6670" width="10.7109375" customWidth="1"/>
    <col min="6671" max="6671" width="10.140625" customWidth="1"/>
    <col min="6672" max="6672" width="6.28515625" customWidth="1"/>
    <col min="6673" max="6673" width="11.140625" customWidth="1"/>
    <col min="6674" max="6674" width="0.5703125" customWidth="1"/>
    <col min="6675" max="6675" width="10.5703125" customWidth="1"/>
    <col min="6676" max="6676" width="11.28515625" customWidth="1"/>
    <col min="6677" max="6678" width="11.140625" customWidth="1"/>
    <col min="6679" max="6679" width="0.42578125" customWidth="1"/>
    <col min="6680" max="6912" width="9.140625" customWidth="1"/>
    <col min="6913" max="6913" width="0.140625" customWidth="1"/>
    <col min="6914" max="6914" width="1" customWidth="1"/>
    <col min="6915" max="6915" width="11.7109375" customWidth="1"/>
    <col min="6916" max="6916" width="2.7109375" customWidth="1"/>
    <col min="6917" max="6917" width="20.5703125" customWidth="1"/>
    <col min="6918" max="6918" width="11.140625" customWidth="1"/>
    <col min="6919" max="6919" width="11.28515625" customWidth="1"/>
    <col min="6920" max="6921" width="11.140625" customWidth="1"/>
    <col min="6922" max="6922" width="11.28515625" customWidth="1"/>
    <col min="6923" max="6923" width="11.140625" customWidth="1"/>
    <col min="6924" max="6924" width="11.28515625" customWidth="1"/>
    <col min="6925" max="6925" width="0.42578125" customWidth="1"/>
    <col min="6926" max="6926" width="10.7109375" customWidth="1"/>
    <col min="6927" max="6927" width="10.140625" customWidth="1"/>
    <col min="6928" max="6928" width="6.28515625" customWidth="1"/>
    <col min="6929" max="6929" width="11.140625" customWidth="1"/>
    <col min="6930" max="6930" width="0.5703125" customWidth="1"/>
    <col min="6931" max="6931" width="10.5703125" customWidth="1"/>
    <col min="6932" max="6932" width="11.28515625" customWidth="1"/>
    <col min="6933" max="6934" width="11.140625" customWidth="1"/>
    <col min="6935" max="6935" width="0.42578125" customWidth="1"/>
    <col min="6936" max="7168" width="9.140625" customWidth="1"/>
    <col min="7169" max="7169" width="0.140625" customWidth="1"/>
    <col min="7170" max="7170" width="1" customWidth="1"/>
    <col min="7171" max="7171" width="11.7109375" customWidth="1"/>
    <col min="7172" max="7172" width="2.7109375" customWidth="1"/>
    <col min="7173" max="7173" width="20.5703125" customWidth="1"/>
    <col min="7174" max="7174" width="11.140625" customWidth="1"/>
    <col min="7175" max="7175" width="11.28515625" customWidth="1"/>
    <col min="7176" max="7177" width="11.140625" customWidth="1"/>
    <col min="7178" max="7178" width="11.28515625" customWidth="1"/>
    <col min="7179" max="7179" width="11.140625" customWidth="1"/>
    <col min="7180" max="7180" width="11.28515625" customWidth="1"/>
    <col min="7181" max="7181" width="0.42578125" customWidth="1"/>
    <col min="7182" max="7182" width="10.7109375" customWidth="1"/>
    <col min="7183" max="7183" width="10.140625" customWidth="1"/>
    <col min="7184" max="7184" width="6.28515625" customWidth="1"/>
    <col min="7185" max="7185" width="11.140625" customWidth="1"/>
    <col min="7186" max="7186" width="0.5703125" customWidth="1"/>
    <col min="7187" max="7187" width="10.5703125" customWidth="1"/>
    <col min="7188" max="7188" width="11.28515625" customWidth="1"/>
    <col min="7189" max="7190" width="11.140625" customWidth="1"/>
    <col min="7191" max="7191" width="0.42578125" customWidth="1"/>
    <col min="7192" max="7424" width="9.140625" customWidth="1"/>
    <col min="7425" max="7425" width="0.140625" customWidth="1"/>
    <col min="7426" max="7426" width="1" customWidth="1"/>
    <col min="7427" max="7427" width="11.7109375" customWidth="1"/>
    <col min="7428" max="7428" width="2.7109375" customWidth="1"/>
    <col min="7429" max="7429" width="20.5703125" customWidth="1"/>
    <col min="7430" max="7430" width="11.140625" customWidth="1"/>
    <col min="7431" max="7431" width="11.28515625" customWidth="1"/>
    <col min="7432" max="7433" width="11.140625" customWidth="1"/>
    <col min="7434" max="7434" width="11.28515625" customWidth="1"/>
    <col min="7435" max="7435" width="11.140625" customWidth="1"/>
    <col min="7436" max="7436" width="11.28515625" customWidth="1"/>
    <col min="7437" max="7437" width="0.42578125" customWidth="1"/>
    <col min="7438" max="7438" width="10.7109375" customWidth="1"/>
    <col min="7439" max="7439" width="10.140625" customWidth="1"/>
    <col min="7440" max="7440" width="6.28515625" customWidth="1"/>
    <col min="7441" max="7441" width="11.140625" customWidth="1"/>
    <col min="7442" max="7442" width="0.5703125" customWidth="1"/>
    <col min="7443" max="7443" width="10.5703125" customWidth="1"/>
    <col min="7444" max="7444" width="11.28515625" customWidth="1"/>
    <col min="7445" max="7446" width="11.140625" customWidth="1"/>
    <col min="7447" max="7447" width="0.42578125" customWidth="1"/>
    <col min="7448" max="7680" width="9.140625" customWidth="1"/>
    <col min="7681" max="7681" width="0.140625" customWidth="1"/>
    <col min="7682" max="7682" width="1" customWidth="1"/>
    <col min="7683" max="7683" width="11.7109375" customWidth="1"/>
    <col min="7684" max="7684" width="2.7109375" customWidth="1"/>
    <col min="7685" max="7685" width="20.5703125" customWidth="1"/>
    <col min="7686" max="7686" width="11.140625" customWidth="1"/>
    <col min="7687" max="7687" width="11.28515625" customWidth="1"/>
    <col min="7688" max="7689" width="11.140625" customWidth="1"/>
    <col min="7690" max="7690" width="11.28515625" customWidth="1"/>
    <col min="7691" max="7691" width="11.140625" customWidth="1"/>
    <col min="7692" max="7692" width="11.28515625" customWidth="1"/>
    <col min="7693" max="7693" width="0.42578125" customWidth="1"/>
    <col min="7694" max="7694" width="10.7109375" customWidth="1"/>
    <col min="7695" max="7695" width="10.140625" customWidth="1"/>
    <col min="7696" max="7696" width="6.28515625" customWidth="1"/>
    <col min="7697" max="7697" width="11.140625" customWidth="1"/>
    <col min="7698" max="7698" width="0.5703125" customWidth="1"/>
    <col min="7699" max="7699" width="10.5703125" customWidth="1"/>
    <col min="7700" max="7700" width="11.28515625" customWidth="1"/>
    <col min="7701" max="7702" width="11.140625" customWidth="1"/>
    <col min="7703" max="7703" width="0.42578125" customWidth="1"/>
    <col min="7704" max="7936" width="9.140625" customWidth="1"/>
    <col min="7937" max="7937" width="0.140625" customWidth="1"/>
    <col min="7938" max="7938" width="1" customWidth="1"/>
    <col min="7939" max="7939" width="11.7109375" customWidth="1"/>
    <col min="7940" max="7940" width="2.7109375" customWidth="1"/>
    <col min="7941" max="7941" width="20.5703125" customWidth="1"/>
    <col min="7942" max="7942" width="11.140625" customWidth="1"/>
    <col min="7943" max="7943" width="11.28515625" customWidth="1"/>
    <col min="7944" max="7945" width="11.140625" customWidth="1"/>
    <col min="7946" max="7946" width="11.28515625" customWidth="1"/>
    <col min="7947" max="7947" width="11.140625" customWidth="1"/>
    <col min="7948" max="7948" width="11.28515625" customWidth="1"/>
    <col min="7949" max="7949" width="0.42578125" customWidth="1"/>
    <col min="7950" max="7950" width="10.7109375" customWidth="1"/>
    <col min="7951" max="7951" width="10.140625" customWidth="1"/>
    <col min="7952" max="7952" width="6.28515625" customWidth="1"/>
    <col min="7953" max="7953" width="11.140625" customWidth="1"/>
    <col min="7954" max="7954" width="0.5703125" customWidth="1"/>
    <col min="7955" max="7955" width="10.5703125" customWidth="1"/>
    <col min="7956" max="7956" width="11.28515625" customWidth="1"/>
    <col min="7957" max="7958" width="11.140625" customWidth="1"/>
    <col min="7959" max="7959" width="0.42578125" customWidth="1"/>
    <col min="7960" max="8192" width="9.140625" customWidth="1"/>
    <col min="8193" max="8193" width="0.140625" customWidth="1"/>
    <col min="8194" max="8194" width="1" customWidth="1"/>
    <col min="8195" max="8195" width="11.7109375" customWidth="1"/>
    <col min="8196" max="8196" width="2.7109375" customWidth="1"/>
    <col min="8197" max="8197" width="20.5703125" customWidth="1"/>
    <col min="8198" max="8198" width="11.140625" customWidth="1"/>
    <col min="8199" max="8199" width="11.28515625" customWidth="1"/>
    <col min="8200" max="8201" width="11.140625" customWidth="1"/>
    <col min="8202" max="8202" width="11.28515625" customWidth="1"/>
    <col min="8203" max="8203" width="11.140625" customWidth="1"/>
    <col min="8204" max="8204" width="11.28515625" customWidth="1"/>
    <col min="8205" max="8205" width="0.42578125" customWidth="1"/>
    <col min="8206" max="8206" width="10.7109375" customWidth="1"/>
    <col min="8207" max="8207" width="10.140625" customWidth="1"/>
    <col min="8208" max="8208" width="6.28515625" customWidth="1"/>
    <col min="8209" max="8209" width="11.140625" customWidth="1"/>
    <col min="8210" max="8210" width="0.5703125" customWidth="1"/>
    <col min="8211" max="8211" width="10.5703125" customWidth="1"/>
    <col min="8212" max="8212" width="11.28515625" customWidth="1"/>
    <col min="8213" max="8214" width="11.140625" customWidth="1"/>
    <col min="8215" max="8215" width="0.42578125" customWidth="1"/>
    <col min="8216" max="8448" width="9.140625" customWidth="1"/>
    <col min="8449" max="8449" width="0.140625" customWidth="1"/>
    <col min="8450" max="8450" width="1" customWidth="1"/>
    <col min="8451" max="8451" width="11.7109375" customWidth="1"/>
    <col min="8452" max="8452" width="2.7109375" customWidth="1"/>
    <col min="8453" max="8453" width="20.5703125" customWidth="1"/>
    <col min="8454" max="8454" width="11.140625" customWidth="1"/>
    <col min="8455" max="8455" width="11.28515625" customWidth="1"/>
    <col min="8456" max="8457" width="11.140625" customWidth="1"/>
    <col min="8458" max="8458" width="11.28515625" customWidth="1"/>
    <col min="8459" max="8459" width="11.140625" customWidth="1"/>
    <col min="8460" max="8460" width="11.28515625" customWidth="1"/>
    <col min="8461" max="8461" width="0.42578125" customWidth="1"/>
    <col min="8462" max="8462" width="10.7109375" customWidth="1"/>
    <col min="8463" max="8463" width="10.140625" customWidth="1"/>
    <col min="8464" max="8464" width="6.28515625" customWidth="1"/>
    <col min="8465" max="8465" width="11.140625" customWidth="1"/>
    <col min="8466" max="8466" width="0.5703125" customWidth="1"/>
    <col min="8467" max="8467" width="10.5703125" customWidth="1"/>
    <col min="8468" max="8468" width="11.28515625" customWidth="1"/>
    <col min="8469" max="8470" width="11.140625" customWidth="1"/>
    <col min="8471" max="8471" width="0.42578125" customWidth="1"/>
    <col min="8472" max="8704" width="9.140625" customWidth="1"/>
    <col min="8705" max="8705" width="0.140625" customWidth="1"/>
    <col min="8706" max="8706" width="1" customWidth="1"/>
    <col min="8707" max="8707" width="11.7109375" customWidth="1"/>
    <col min="8708" max="8708" width="2.7109375" customWidth="1"/>
    <col min="8709" max="8709" width="20.5703125" customWidth="1"/>
    <col min="8710" max="8710" width="11.140625" customWidth="1"/>
    <col min="8711" max="8711" width="11.28515625" customWidth="1"/>
    <col min="8712" max="8713" width="11.140625" customWidth="1"/>
    <col min="8714" max="8714" width="11.28515625" customWidth="1"/>
    <col min="8715" max="8715" width="11.140625" customWidth="1"/>
    <col min="8716" max="8716" width="11.28515625" customWidth="1"/>
    <col min="8717" max="8717" width="0.42578125" customWidth="1"/>
    <col min="8718" max="8718" width="10.7109375" customWidth="1"/>
    <col min="8719" max="8719" width="10.140625" customWidth="1"/>
    <col min="8720" max="8720" width="6.28515625" customWidth="1"/>
    <col min="8721" max="8721" width="11.140625" customWidth="1"/>
    <col min="8722" max="8722" width="0.5703125" customWidth="1"/>
    <col min="8723" max="8723" width="10.5703125" customWidth="1"/>
    <col min="8724" max="8724" width="11.28515625" customWidth="1"/>
    <col min="8725" max="8726" width="11.140625" customWidth="1"/>
    <col min="8727" max="8727" width="0.42578125" customWidth="1"/>
    <col min="8728" max="8960" width="9.140625" customWidth="1"/>
    <col min="8961" max="8961" width="0.140625" customWidth="1"/>
    <col min="8962" max="8962" width="1" customWidth="1"/>
    <col min="8963" max="8963" width="11.7109375" customWidth="1"/>
    <col min="8964" max="8964" width="2.7109375" customWidth="1"/>
    <col min="8965" max="8965" width="20.5703125" customWidth="1"/>
    <col min="8966" max="8966" width="11.140625" customWidth="1"/>
    <col min="8967" max="8967" width="11.28515625" customWidth="1"/>
    <col min="8968" max="8969" width="11.140625" customWidth="1"/>
    <col min="8970" max="8970" width="11.28515625" customWidth="1"/>
    <col min="8971" max="8971" width="11.140625" customWidth="1"/>
    <col min="8972" max="8972" width="11.28515625" customWidth="1"/>
    <col min="8973" max="8973" width="0.42578125" customWidth="1"/>
    <col min="8974" max="8974" width="10.7109375" customWidth="1"/>
    <col min="8975" max="8975" width="10.140625" customWidth="1"/>
    <col min="8976" max="8976" width="6.28515625" customWidth="1"/>
    <col min="8977" max="8977" width="11.140625" customWidth="1"/>
    <col min="8978" max="8978" width="0.5703125" customWidth="1"/>
    <col min="8979" max="8979" width="10.5703125" customWidth="1"/>
    <col min="8980" max="8980" width="11.28515625" customWidth="1"/>
    <col min="8981" max="8982" width="11.140625" customWidth="1"/>
    <col min="8983" max="8983" width="0.42578125" customWidth="1"/>
    <col min="8984" max="9216" width="9.140625" customWidth="1"/>
    <col min="9217" max="9217" width="0.140625" customWidth="1"/>
    <col min="9218" max="9218" width="1" customWidth="1"/>
    <col min="9219" max="9219" width="11.7109375" customWidth="1"/>
    <col min="9220" max="9220" width="2.7109375" customWidth="1"/>
    <col min="9221" max="9221" width="20.5703125" customWidth="1"/>
    <col min="9222" max="9222" width="11.140625" customWidth="1"/>
    <col min="9223" max="9223" width="11.28515625" customWidth="1"/>
    <col min="9224" max="9225" width="11.140625" customWidth="1"/>
    <col min="9226" max="9226" width="11.28515625" customWidth="1"/>
    <col min="9227" max="9227" width="11.140625" customWidth="1"/>
    <col min="9228" max="9228" width="11.28515625" customWidth="1"/>
    <col min="9229" max="9229" width="0.42578125" customWidth="1"/>
    <col min="9230" max="9230" width="10.7109375" customWidth="1"/>
    <col min="9231" max="9231" width="10.140625" customWidth="1"/>
    <col min="9232" max="9232" width="6.28515625" customWidth="1"/>
    <col min="9233" max="9233" width="11.140625" customWidth="1"/>
    <col min="9234" max="9234" width="0.5703125" customWidth="1"/>
    <col min="9235" max="9235" width="10.5703125" customWidth="1"/>
    <col min="9236" max="9236" width="11.28515625" customWidth="1"/>
    <col min="9237" max="9238" width="11.140625" customWidth="1"/>
    <col min="9239" max="9239" width="0.42578125" customWidth="1"/>
    <col min="9240" max="9472" width="9.140625" customWidth="1"/>
    <col min="9473" max="9473" width="0.140625" customWidth="1"/>
    <col min="9474" max="9474" width="1" customWidth="1"/>
    <col min="9475" max="9475" width="11.7109375" customWidth="1"/>
    <col min="9476" max="9476" width="2.7109375" customWidth="1"/>
    <col min="9477" max="9477" width="20.5703125" customWidth="1"/>
    <col min="9478" max="9478" width="11.140625" customWidth="1"/>
    <col min="9479" max="9479" width="11.28515625" customWidth="1"/>
    <col min="9480" max="9481" width="11.140625" customWidth="1"/>
    <col min="9482" max="9482" width="11.28515625" customWidth="1"/>
    <col min="9483" max="9483" width="11.140625" customWidth="1"/>
    <col min="9484" max="9484" width="11.28515625" customWidth="1"/>
    <col min="9485" max="9485" width="0.42578125" customWidth="1"/>
    <col min="9486" max="9486" width="10.7109375" customWidth="1"/>
    <col min="9487" max="9487" width="10.140625" customWidth="1"/>
    <col min="9488" max="9488" width="6.28515625" customWidth="1"/>
    <col min="9489" max="9489" width="11.140625" customWidth="1"/>
    <col min="9490" max="9490" width="0.5703125" customWidth="1"/>
    <col min="9491" max="9491" width="10.5703125" customWidth="1"/>
    <col min="9492" max="9492" width="11.28515625" customWidth="1"/>
    <col min="9493" max="9494" width="11.140625" customWidth="1"/>
    <col min="9495" max="9495" width="0.42578125" customWidth="1"/>
    <col min="9496" max="9728" width="9.140625" customWidth="1"/>
    <col min="9729" max="9729" width="0.140625" customWidth="1"/>
    <col min="9730" max="9730" width="1" customWidth="1"/>
    <col min="9731" max="9731" width="11.7109375" customWidth="1"/>
    <col min="9732" max="9732" width="2.7109375" customWidth="1"/>
    <col min="9733" max="9733" width="20.5703125" customWidth="1"/>
    <col min="9734" max="9734" width="11.140625" customWidth="1"/>
    <col min="9735" max="9735" width="11.28515625" customWidth="1"/>
    <col min="9736" max="9737" width="11.140625" customWidth="1"/>
    <col min="9738" max="9738" width="11.28515625" customWidth="1"/>
    <col min="9739" max="9739" width="11.140625" customWidth="1"/>
    <col min="9740" max="9740" width="11.28515625" customWidth="1"/>
    <col min="9741" max="9741" width="0.42578125" customWidth="1"/>
    <col min="9742" max="9742" width="10.7109375" customWidth="1"/>
    <col min="9743" max="9743" width="10.140625" customWidth="1"/>
    <col min="9744" max="9744" width="6.28515625" customWidth="1"/>
    <col min="9745" max="9745" width="11.140625" customWidth="1"/>
    <col min="9746" max="9746" width="0.5703125" customWidth="1"/>
    <col min="9747" max="9747" width="10.5703125" customWidth="1"/>
    <col min="9748" max="9748" width="11.28515625" customWidth="1"/>
    <col min="9749" max="9750" width="11.140625" customWidth="1"/>
    <col min="9751" max="9751" width="0.42578125" customWidth="1"/>
    <col min="9752" max="9984" width="9.140625" customWidth="1"/>
    <col min="9985" max="9985" width="0.140625" customWidth="1"/>
    <col min="9986" max="9986" width="1" customWidth="1"/>
    <col min="9987" max="9987" width="11.7109375" customWidth="1"/>
    <col min="9988" max="9988" width="2.7109375" customWidth="1"/>
    <col min="9989" max="9989" width="20.5703125" customWidth="1"/>
    <col min="9990" max="9990" width="11.140625" customWidth="1"/>
    <col min="9991" max="9991" width="11.28515625" customWidth="1"/>
    <col min="9992" max="9993" width="11.140625" customWidth="1"/>
    <col min="9994" max="9994" width="11.28515625" customWidth="1"/>
    <col min="9995" max="9995" width="11.140625" customWidth="1"/>
    <col min="9996" max="9996" width="11.28515625" customWidth="1"/>
    <col min="9997" max="9997" width="0.42578125" customWidth="1"/>
    <col min="9998" max="9998" width="10.7109375" customWidth="1"/>
    <col min="9999" max="9999" width="10.140625" customWidth="1"/>
    <col min="10000" max="10000" width="6.28515625" customWidth="1"/>
    <col min="10001" max="10001" width="11.140625" customWidth="1"/>
    <col min="10002" max="10002" width="0.5703125" customWidth="1"/>
    <col min="10003" max="10003" width="10.5703125" customWidth="1"/>
    <col min="10004" max="10004" width="11.28515625" customWidth="1"/>
    <col min="10005" max="10006" width="11.140625" customWidth="1"/>
    <col min="10007" max="10007" width="0.42578125" customWidth="1"/>
    <col min="10008" max="10240" width="9.140625" customWidth="1"/>
    <col min="10241" max="10241" width="0.140625" customWidth="1"/>
    <col min="10242" max="10242" width="1" customWidth="1"/>
    <col min="10243" max="10243" width="11.7109375" customWidth="1"/>
    <col min="10244" max="10244" width="2.7109375" customWidth="1"/>
    <col min="10245" max="10245" width="20.5703125" customWidth="1"/>
    <col min="10246" max="10246" width="11.140625" customWidth="1"/>
    <col min="10247" max="10247" width="11.28515625" customWidth="1"/>
    <col min="10248" max="10249" width="11.140625" customWidth="1"/>
    <col min="10250" max="10250" width="11.28515625" customWidth="1"/>
    <col min="10251" max="10251" width="11.140625" customWidth="1"/>
    <col min="10252" max="10252" width="11.28515625" customWidth="1"/>
    <col min="10253" max="10253" width="0.42578125" customWidth="1"/>
    <col min="10254" max="10254" width="10.7109375" customWidth="1"/>
    <col min="10255" max="10255" width="10.140625" customWidth="1"/>
    <col min="10256" max="10256" width="6.28515625" customWidth="1"/>
    <col min="10257" max="10257" width="11.140625" customWidth="1"/>
    <col min="10258" max="10258" width="0.5703125" customWidth="1"/>
    <col min="10259" max="10259" width="10.5703125" customWidth="1"/>
    <col min="10260" max="10260" width="11.28515625" customWidth="1"/>
    <col min="10261" max="10262" width="11.140625" customWidth="1"/>
    <col min="10263" max="10263" width="0.42578125" customWidth="1"/>
    <col min="10264" max="10496" width="9.140625" customWidth="1"/>
    <col min="10497" max="10497" width="0.140625" customWidth="1"/>
    <col min="10498" max="10498" width="1" customWidth="1"/>
    <col min="10499" max="10499" width="11.7109375" customWidth="1"/>
    <col min="10500" max="10500" width="2.7109375" customWidth="1"/>
    <col min="10501" max="10501" width="20.5703125" customWidth="1"/>
    <col min="10502" max="10502" width="11.140625" customWidth="1"/>
    <col min="10503" max="10503" width="11.28515625" customWidth="1"/>
    <col min="10504" max="10505" width="11.140625" customWidth="1"/>
    <col min="10506" max="10506" width="11.28515625" customWidth="1"/>
    <col min="10507" max="10507" width="11.140625" customWidth="1"/>
    <col min="10508" max="10508" width="11.28515625" customWidth="1"/>
    <col min="10509" max="10509" width="0.42578125" customWidth="1"/>
    <col min="10510" max="10510" width="10.7109375" customWidth="1"/>
    <col min="10511" max="10511" width="10.140625" customWidth="1"/>
    <col min="10512" max="10512" width="6.28515625" customWidth="1"/>
    <col min="10513" max="10513" width="11.140625" customWidth="1"/>
    <col min="10514" max="10514" width="0.5703125" customWidth="1"/>
    <col min="10515" max="10515" width="10.5703125" customWidth="1"/>
    <col min="10516" max="10516" width="11.28515625" customWidth="1"/>
    <col min="10517" max="10518" width="11.140625" customWidth="1"/>
    <col min="10519" max="10519" width="0.42578125" customWidth="1"/>
    <col min="10520" max="10752" width="9.140625" customWidth="1"/>
    <col min="10753" max="10753" width="0.140625" customWidth="1"/>
    <col min="10754" max="10754" width="1" customWidth="1"/>
    <col min="10755" max="10755" width="11.7109375" customWidth="1"/>
    <col min="10756" max="10756" width="2.7109375" customWidth="1"/>
    <col min="10757" max="10757" width="20.5703125" customWidth="1"/>
    <col min="10758" max="10758" width="11.140625" customWidth="1"/>
    <col min="10759" max="10759" width="11.28515625" customWidth="1"/>
    <col min="10760" max="10761" width="11.140625" customWidth="1"/>
    <col min="10762" max="10762" width="11.28515625" customWidth="1"/>
    <col min="10763" max="10763" width="11.140625" customWidth="1"/>
    <col min="10764" max="10764" width="11.28515625" customWidth="1"/>
    <col min="10765" max="10765" width="0.42578125" customWidth="1"/>
    <col min="10766" max="10766" width="10.7109375" customWidth="1"/>
    <col min="10767" max="10767" width="10.140625" customWidth="1"/>
    <col min="10768" max="10768" width="6.28515625" customWidth="1"/>
    <col min="10769" max="10769" width="11.140625" customWidth="1"/>
    <col min="10770" max="10770" width="0.5703125" customWidth="1"/>
    <col min="10771" max="10771" width="10.5703125" customWidth="1"/>
    <col min="10772" max="10772" width="11.28515625" customWidth="1"/>
    <col min="10773" max="10774" width="11.140625" customWidth="1"/>
    <col min="10775" max="10775" width="0.42578125" customWidth="1"/>
    <col min="10776" max="11008" width="9.140625" customWidth="1"/>
    <col min="11009" max="11009" width="0.140625" customWidth="1"/>
    <col min="11010" max="11010" width="1" customWidth="1"/>
    <col min="11011" max="11011" width="11.7109375" customWidth="1"/>
    <col min="11012" max="11012" width="2.7109375" customWidth="1"/>
    <col min="11013" max="11013" width="20.5703125" customWidth="1"/>
    <col min="11014" max="11014" width="11.140625" customWidth="1"/>
    <col min="11015" max="11015" width="11.28515625" customWidth="1"/>
    <col min="11016" max="11017" width="11.140625" customWidth="1"/>
    <col min="11018" max="11018" width="11.28515625" customWidth="1"/>
    <col min="11019" max="11019" width="11.140625" customWidth="1"/>
    <col min="11020" max="11020" width="11.28515625" customWidth="1"/>
    <col min="11021" max="11021" width="0.42578125" customWidth="1"/>
    <col min="11022" max="11022" width="10.7109375" customWidth="1"/>
    <col min="11023" max="11023" width="10.140625" customWidth="1"/>
    <col min="11024" max="11024" width="6.28515625" customWidth="1"/>
    <col min="11025" max="11025" width="11.140625" customWidth="1"/>
    <col min="11026" max="11026" width="0.5703125" customWidth="1"/>
    <col min="11027" max="11027" width="10.5703125" customWidth="1"/>
    <col min="11028" max="11028" width="11.28515625" customWidth="1"/>
    <col min="11029" max="11030" width="11.140625" customWidth="1"/>
    <col min="11031" max="11031" width="0.42578125" customWidth="1"/>
    <col min="11032" max="11264" width="9.140625" customWidth="1"/>
    <col min="11265" max="11265" width="0.140625" customWidth="1"/>
    <col min="11266" max="11266" width="1" customWidth="1"/>
    <col min="11267" max="11267" width="11.7109375" customWidth="1"/>
    <col min="11268" max="11268" width="2.7109375" customWidth="1"/>
    <col min="11269" max="11269" width="20.5703125" customWidth="1"/>
    <col min="11270" max="11270" width="11.140625" customWidth="1"/>
    <col min="11271" max="11271" width="11.28515625" customWidth="1"/>
    <col min="11272" max="11273" width="11.140625" customWidth="1"/>
    <col min="11274" max="11274" width="11.28515625" customWidth="1"/>
    <col min="11275" max="11275" width="11.140625" customWidth="1"/>
    <col min="11276" max="11276" width="11.28515625" customWidth="1"/>
    <col min="11277" max="11277" width="0.42578125" customWidth="1"/>
    <col min="11278" max="11278" width="10.7109375" customWidth="1"/>
    <col min="11279" max="11279" width="10.140625" customWidth="1"/>
    <col min="11280" max="11280" width="6.28515625" customWidth="1"/>
    <col min="11281" max="11281" width="11.140625" customWidth="1"/>
    <col min="11282" max="11282" width="0.5703125" customWidth="1"/>
    <col min="11283" max="11283" width="10.5703125" customWidth="1"/>
    <col min="11284" max="11284" width="11.28515625" customWidth="1"/>
    <col min="11285" max="11286" width="11.140625" customWidth="1"/>
    <col min="11287" max="11287" width="0.42578125" customWidth="1"/>
    <col min="11288" max="11520" width="9.140625" customWidth="1"/>
    <col min="11521" max="11521" width="0.140625" customWidth="1"/>
    <col min="11522" max="11522" width="1" customWidth="1"/>
    <col min="11523" max="11523" width="11.7109375" customWidth="1"/>
    <col min="11524" max="11524" width="2.7109375" customWidth="1"/>
    <col min="11525" max="11525" width="20.5703125" customWidth="1"/>
    <col min="11526" max="11526" width="11.140625" customWidth="1"/>
    <col min="11527" max="11527" width="11.28515625" customWidth="1"/>
    <col min="11528" max="11529" width="11.140625" customWidth="1"/>
    <col min="11530" max="11530" width="11.28515625" customWidth="1"/>
    <col min="11531" max="11531" width="11.140625" customWidth="1"/>
    <col min="11532" max="11532" width="11.28515625" customWidth="1"/>
    <col min="11533" max="11533" width="0.42578125" customWidth="1"/>
    <col min="11534" max="11534" width="10.7109375" customWidth="1"/>
    <col min="11535" max="11535" width="10.140625" customWidth="1"/>
    <col min="11536" max="11536" width="6.28515625" customWidth="1"/>
    <col min="11537" max="11537" width="11.140625" customWidth="1"/>
    <col min="11538" max="11538" width="0.5703125" customWidth="1"/>
    <col min="11539" max="11539" width="10.5703125" customWidth="1"/>
    <col min="11540" max="11540" width="11.28515625" customWidth="1"/>
    <col min="11541" max="11542" width="11.140625" customWidth="1"/>
    <col min="11543" max="11543" width="0.42578125" customWidth="1"/>
    <col min="11544" max="11776" width="9.140625" customWidth="1"/>
    <col min="11777" max="11777" width="0.140625" customWidth="1"/>
    <col min="11778" max="11778" width="1" customWidth="1"/>
    <col min="11779" max="11779" width="11.7109375" customWidth="1"/>
    <col min="11780" max="11780" width="2.7109375" customWidth="1"/>
    <col min="11781" max="11781" width="20.5703125" customWidth="1"/>
    <col min="11782" max="11782" width="11.140625" customWidth="1"/>
    <col min="11783" max="11783" width="11.28515625" customWidth="1"/>
    <col min="11784" max="11785" width="11.140625" customWidth="1"/>
    <col min="11786" max="11786" width="11.28515625" customWidth="1"/>
    <col min="11787" max="11787" width="11.140625" customWidth="1"/>
    <col min="11788" max="11788" width="11.28515625" customWidth="1"/>
    <col min="11789" max="11789" width="0.42578125" customWidth="1"/>
    <col min="11790" max="11790" width="10.7109375" customWidth="1"/>
    <col min="11791" max="11791" width="10.140625" customWidth="1"/>
    <col min="11792" max="11792" width="6.28515625" customWidth="1"/>
    <col min="11793" max="11793" width="11.140625" customWidth="1"/>
    <col min="11794" max="11794" width="0.5703125" customWidth="1"/>
    <col min="11795" max="11795" width="10.5703125" customWidth="1"/>
    <col min="11796" max="11796" width="11.28515625" customWidth="1"/>
    <col min="11797" max="11798" width="11.140625" customWidth="1"/>
    <col min="11799" max="11799" width="0.42578125" customWidth="1"/>
    <col min="11800" max="12032" width="9.140625" customWidth="1"/>
    <col min="12033" max="12033" width="0.140625" customWidth="1"/>
    <col min="12034" max="12034" width="1" customWidth="1"/>
    <col min="12035" max="12035" width="11.7109375" customWidth="1"/>
    <col min="12036" max="12036" width="2.7109375" customWidth="1"/>
    <col min="12037" max="12037" width="20.5703125" customWidth="1"/>
    <col min="12038" max="12038" width="11.140625" customWidth="1"/>
    <col min="12039" max="12039" width="11.28515625" customWidth="1"/>
    <col min="12040" max="12041" width="11.140625" customWidth="1"/>
    <col min="12042" max="12042" width="11.28515625" customWidth="1"/>
    <col min="12043" max="12043" width="11.140625" customWidth="1"/>
    <col min="12044" max="12044" width="11.28515625" customWidth="1"/>
    <col min="12045" max="12045" width="0.42578125" customWidth="1"/>
    <col min="12046" max="12046" width="10.7109375" customWidth="1"/>
    <col min="12047" max="12047" width="10.140625" customWidth="1"/>
    <col min="12048" max="12048" width="6.28515625" customWidth="1"/>
    <col min="12049" max="12049" width="11.140625" customWidth="1"/>
    <col min="12050" max="12050" width="0.5703125" customWidth="1"/>
    <col min="12051" max="12051" width="10.5703125" customWidth="1"/>
    <col min="12052" max="12052" width="11.28515625" customWidth="1"/>
    <col min="12053" max="12054" width="11.140625" customWidth="1"/>
    <col min="12055" max="12055" width="0.42578125" customWidth="1"/>
    <col min="12056" max="12288" width="9.140625" customWidth="1"/>
    <col min="12289" max="12289" width="0.140625" customWidth="1"/>
    <col min="12290" max="12290" width="1" customWidth="1"/>
    <col min="12291" max="12291" width="11.7109375" customWidth="1"/>
    <col min="12292" max="12292" width="2.7109375" customWidth="1"/>
    <col min="12293" max="12293" width="20.5703125" customWidth="1"/>
    <col min="12294" max="12294" width="11.140625" customWidth="1"/>
    <col min="12295" max="12295" width="11.28515625" customWidth="1"/>
    <col min="12296" max="12297" width="11.140625" customWidth="1"/>
    <col min="12298" max="12298" width="11.28515625" customWidth="1"/>
    <col min="12299" max="12299" width="11.140625" customWidth="1"/>
    <col min="12300" max="12300" width="11.28515625" customWidth="1"/>
    <col min="12301" max="12301" width="0.42578125" customWidth="1"/>
    <col min="12302" max="12302" width="10.7109375" customWidth="1"/>
    <col min="12303" max="12303" width="10.140625" customWidth="1"/>
    <col min="12304" max="12304" width="6.28515625" customWidth="1"/>
    <col min="12305" max="12305" width="11.140625" customWidth="1"/>
    <col min="12306" max="12306" width="0.5703125" customWidth="1"/>
    <col min="12307" max="12307" width="10.5703125" customWidth="1"/>
    <col min="12308" max="12308" width="11.28515625" customWidth="1"/>
    <col min="12309" max="12310" width="11.140625" customWidth="1"/>
    <col min="12311" max="12311" width="0.42578125" customWidth="1"/>
    <col min="12312" max="12544" width="9.140625" customWidth="1"/>
    <col min="12545" max="12545" width="0.140625" customWidth="1"/>
    <col min="12546" max="12546" width="1" customWidth="1"/>
    <col min="12547" max="12547" width="11.7109375" customWidth="1"/>
    <col min="12548" max="12548" width="2.7109375" customWidth="1"/>
    <col min="12549" max="12549" width="20.5703125" customWidth="1"/>
    <col min="12550" max="12550" width="11.140625" customWidth="1"/>
    <col min="12551" max="12551" width="11.28515625" customWidth="1"/>
    <col min="12552" max="12553" width="11.140625" customWidth="1"/>
    <col min="12554" max="12554" width="11.28515625" customWidth="1"/>
    <col min="12555" max="12555" width="11.140625" customWidth="1"/>
    <col min="12556" max="12556" width="11.28515625" customWidth="1"/>
    <col min="12557" max="12557" width="0.42578125" customWidth="1"/>
    <col min="12558" max="12558" width="10.7109375" customWidth="1"/>
    <col min="12559" max="12559" width="10.140625" customWidth="1"/>
    <col min="12560" max="12560" width="6.28515625" customWidth="1"/>
    <col min="12561" max="12561" width="11.140625" customWidth="1"/>
    <col min="12562" max="12562" width="0.5703125" customWidth="1"/>
    <col min="12563" max="12563" width="10.5703125" customWidth="1"/>
    <col min="12564" max="12564" width="11.28515625" customWidth="1"/>
    <col min="12565" max="12566" width="11.140625" customWidth="1"/>
    <col min="12567" max="12567" width="0.42578125" customWidth="1"/>
    <col min="12568" max="12800" width="9.140625" customWidth="1"/>
    <col min="12801" max="12801" width="0.140625" customWidth="1"/>
    <col min="12802" max="12802" width="1" customWidth="1"/>
    <col min="12803" max="12803" width="11.7109375" customWidth="1"/>
    <col min="12804" max="12804" width="2.7109375" customWidth="1"/>
    <col min="12805" max="12805" width="20.5703125" customWidth="1"/>
    <col min="12806" max="12806" width="11.140625" customWidth="1"/>
    <col min="12807" max="12807" width="11.28515625" customWidth="1"/>
    <col min="12808" max="12809" width="11.140625" customWidth="1"/>
    <col min="12810" max="12810" width="11.28515625" customWidth="1"/>
    <col min="12811" max="12811" width="11.140625" customWidth="1"/>
    <col min="12812" max="12812" width="11.28515625" customWidth="1"/>
    <col min="12813" max="12813" width="0.42578125" customWidth="1"/>
    <col min="12814" max="12814" width="10.7109375" customWidth="1"/>
    <col min="12815" max="12815" width="10.140625" customWidth="1"/>
    <col min="12816" max="12816" width="6.28515625" customWidth="1"/>
    <col min="12817" max="12817" width="11.140625" customWidth="1"/>
    <col min="12818" max="12818" width="0.5703125" customWidth="1"/>
    <col min="12819" max="12819" width="10.5703125" customWidth="1"/>
    <col min="12820" max="12820" width="11.28515625" customWidth="1"/>
    <col min="12821" max="12822" width="11.140625" customWidth="1"/>
    <col min="12823" max="12823" width="0.42578125" customWidth="1"/>
    <col min="12824" max="13056" width="9.140625" customWidth="1"/>
    <col min="13057" max="13057" width="0.140625" customWidth="1"/>
    <col min="13058" max="13058" width="1" customWidth="1"/>
    <col min="13059" max="13059" width="11.7109375" customWidth="1"/>
    <col min="13060" max="13060" width="2.7109375" customWidth="1"/>
    <col min="13061" max="13061" width="20.5703125" customWidth="1"/>
    <col min="13062" max="13062" width="11.140625" customWidth="1"/>
    <col min="13063" max="13063" width="11.28515625" customWidth="1"/>
    <col min="13064" max="13065" width="11.140625" customWidth="1"/>
    <col min="13066" max="13066" width="11.28515625" customWidth="1"/>
    <col min="13067" max="13067" width="11.140625" customWidth="1"/>
    <col min="13068" max="13068" width="11.28515625" customWidth="1"/>
    <col min="13069" max="13069" width="0.42578125" customWidth="1"/>
    <col min="13070" max="13070" width="10.7109375" customWidth="1"/>
    <col min="13071" max="13071" width="10.140625" customWidth="1"/>
    <col min="13072" max="13072" width="6.28515625" customWidth="1"/>
    <col min="13073" max="13073" width="11.140625" customWidth="1"/>
    <col min="13074" max="13074" width="0.5703125" customWidth="1"/>
    <col min="13075" max="13075" width="10.5703125" customWidth="1"/>
    <col min="13076" max="13076" width="11.28515625" customWidth="1"/>
    <col min="13077" max="13078" width="11.140625" customWidth="1"/>
    <col min="13079" max="13079" width="0.42578125" customWidth="1"/>
    <col min="13080" max="13312" width="9.140625" customWidth="1"/>
    <col min="13313" max="13313" width="0.140625" customWidth="1"/>
    <col min="13314" max="13314" width="1" customWidth="1"/>
    <col min="13315" max="13315" width="11.7109375" customWidth="1"/>
    <col min="13316" max="13316" width="2.7109375" customWidth="1"/>
    <col min="13317" max="13317" width="20.5703125" customWidth="1"/>
    <col min="13318" max="13318" width="11.140625" customWidth="1"/>
    <col min="13319" max="13319" width="11.28515625" customWidth="1"/>
    <col min="13320" max="13321" width="11.140625" customWidth="1"/>
    <col min="13322" max="13322" width="11.28515625" customWidth="1"/>
    <col min="13323" max="13323" width="11.140625" customWidth="1"/>
    <col min="13324" max="13324" width="11.28515625" customWidth="1"/>
    <col min="13325" max="13325" width="0.42578125" customWidth="1"/>
    <col min="13326" max="13326" width="10.7109375" customWidth="1"/>
    <col min="13327" max="13327" width="10.140625" customWidth="1"/>
    <col min="13328" max="13328" width="6.28515625" customWidth="1"/>
    <col min="13329" max="13329" width="11.140625" customWidth="1"/>
    <col min="13330" max="13330" width="0.5703125" customWidth="1"/>
    <col min="13331" max="13331" width="10.5703125" customWidth="1"/>
    <col min="13332" max="13332" width="11.28515625" customWidth="1"/>
    <col min="13333" max="13334" width="11.140625" customWidth="1"/>
    <col min="13335" max="13335" width="0.42578125" customWidth="1"/>
    <col min="13336" max="13568" width="9.140625" customWidth="1"/>
    <col min="13569" max="13569" width="0.140625" customWidth="1"/>
    <col min="13570" max="13570" width="1" customWidth="1"/>
    <col min="13571" max="13571" width="11.7109375" customWidth="1"/>
    <col min="13572" max="13572" width="2.7109375" customWidth="1"/>
    <col min="13573" max="13573" width="20.5703125" customWidth="1"/>
    <col min="13574" max="13574" width="11.140625" customWidth="1"/>
    <col min="13575" max="13575" width="11.28515625" customWidth="1"/>
    <col min="13576" max="13577" width="11.140625" customWidth="1"/>
    <col min="13578" max="13578" width="11.28515625" customWidth="1"/>
    <col min="13579" max="13579" width="11.140625" customWidth="1"/>
    <col min="13580" max="13580" width="11.28515625" customWidth="1"/>
    <col min="13581" max="13581" width="0.42578125" customWidth="1"/>
    <col min="13582" max="13582" width="10.7109375" customWidth="1"/>
    <col min="13583" max="13583" width="10.140625" customWidth="1"/>
    <col min="13584" max="13584" width="6.28515625" customWidth="1"/>
    <col min="13585" max="13585" width="11.140625" customWidth="1"/>
    <col min="13586" max="13586" width="0.5703125" customWidth="1"/>
    <col min="13587" max="13587" width="10.5703125" customWidth="1"/>
    <col min="13588" max="13588" width="11.28515625" customWidth="1"/>
    <col min="13589" max="13590" width="11.140625" customWidth="1"/>
    <col min="13591" max="13591" width="0.42578125" customWidth="1"/>
    <col min="13592" max="13824" width="9.140625" customWidth="1"/>
    <col min="13825" max="13825" width="0.140625" customWidth="1"/>
    <col min="13826" max="13826" width="1" customWidth="1"/>
    <col min="13827" max="13827" width="11.7109375" customWidth="1"/>
    <col min="13828" max="13828" width="2.7109375" customWidth="1"/>
    <col min="13829" max="13829" width="20.5703125" customWidth="1"/>
    <col min="13830" max="13830" width="11.140625" customWidth="1"/>
    <col min="13831" max="13831" width="11.28515625" customWidth="1"/>
    <col min="13832" max="13833" width="11.140625" customWidth="1"/>
    <col min="13834" max="13834" width="11.28515625" customWidth="1"/>
    <col min="13835" max="13835" width="11.140625" customWidth="1"/>
    <col min="13836" max="13836" width="11.28515625" customWidth="1"/>
    <col min="13837" max="13837" width="0.42578125" customWidth="1"/>
    <col min="13838" max="13838" width="10.7109375" customWidth="1"/>
    <col min="13839" max="13839" width="10.140625" customWidth="1"/>
    <col min="13840" max="13840" width="6.28515625" customWidth="1"/>
    <col min="13841" max="13841" width="11.140625" customWidth="1"/>
    <col min="13842" max="13842" width="0.5703125" customWidth="1"/>
    <col min="13843" max="13843" width="10.5703125" customWidth="1"/>
    <col min="13844" max="13844" width="11.28515625" customWidth="1"/>
    <col min="13845" max="13846" width="11.140625" customWidth="1"/>
    <col min="13847" max="13847" width="0.42578125" customWidth="1"/>
    <col min="13848" max="14080" width="9.140625" customWidth="1"/>
    <col min="14081" max="14081" width="0.140625" customWidth="1"/>
    <col min="14082" max="14082" width="1" customWidth="1"/>
    <col min="14083" max="14083" width="11.7109375" customWidth="1"/>
    <col min="14084" max="14084" width="2.7109375" customWidth="1"/>
    <col min="14085" max="14085" width="20.5703125" customWidth="1"/>
    <col min="14086" max="14086" width="11.140625" customWidth="1"/>
    <col min="14087" max="14087" width="11.28515625" customWidth="1"/>
    <col min="14088" max="14089" width="11.140625" customWidth="1"/>
    <col min="14090" max="14090" width="11.28515625" customWidth="1"/>
    <col min="14091" max="14091" width="11.140625" customWidth="1"/>
    <col min="14092" max="14092" width="11.28515625" customWidth="1"/>
    <col min="14093" max="14093" width="0.42578125" customWidth="1"/>
    <col min="14094" max="14094" width="10.7109375" customWidth="1"/>
    <col min="14095" max="14095" width="10.140625" customWidth="1"/>
    <col min="14096" max="14096" width="6.28515625" customWidth="1"/>
    <col min="14097" max="14097" width="11.140625" customWidth="1"/>
    <col min="14098" max="14098" width="0.5703125" customWidth="1"/>
    <col min="14099" max="14099" width="10.5703125" customWidth="1"/>
    <col min="14100" max="14100" width="11.28515625" customWidth="1"/>
    <col min="14101" max="14102" width="11.140625" customWidth="1"/>
    <col min="14103" max="14103" width="0.42578125" customWidth="1"/>
    <col min="14104" max="14336" width="9.140625" customWidth="1"/>
    <col min="14337" max="14337" width="0.140625" customWidth="1"/>
    <col min="14338" max="14338" width="1" customWidth="1"/>
    <col min="14339" max="14339" width="11.7109375" customWidth="1"/>
    <col min="14340" max="14340" width="2.7109375" customWidth="1"/>
    <col min="14341" max="14341" width="20.5703125" customWidth="1"/>
    <col min="14342" max="14342" width="11.140625" customWidth="1"/>
    <col min="14343" max="14343" width="11.28515625" customWidth="1"/>
    <col min="14344" max="14345" width="11.140625" customWidth="1"/>
    <col min="14346" max="14346" width="11.28515625" customWidth="1"/>
    <col min="14347" max="14347" width="11.140625" customWidth="1"/>
    <col min="14348" max="14348" width="11.28515625" customWidth="1"/>
    <col min="14349" max="14349" width="0.42578125" customWidth="1"/>
    <col min="14350" max="14350" width="10.7109375" customWidth="1"/>
    <col min="14351" max="14351" width="10.140625" customWidth="1"/>
    <col min="14352" max="14352" width="6.28515625" customWidth="1"/>
    <col min="14353" max="14353" width="11.140625" customWidth="1"/>
    <col min="14354" max="14354" width="0.5703125" customWidth="1"/>
    <col min="14355" max="14355" width="10.5703125" customWidth="1"/>
    <col min="14356" max="14356" width="11.28515625" customWidth="1"/>
    <col min="14357" max="14358" width="11.140625" customWidth="1"/>
    <col min="14359" max="14359" width="0.42578125" customWidth="1"/>
    <col min="14360" max="14592" width="9.140625" customWidth="1"/>
    <col min="14593" max="14593" width="0.140625" customWidth="1"/>
    <col min="14594" max="14594" width="1" customWidth="1"/>
    <col min="14595" max="14595" width="11.7109375" customWidth="1"/>
    <col min="14596" max="14596" width="2.7109375" customWidth="1"/>
    <col min="14597" max="14597" width="20.5703125" customWidth="1"/>
    <col min="14598" max="14598" width="11.140625" customWidth="1"/>
    <col min="14599" max="14599" width="11.28515625" customWidth="1"/>
    <col min="14600" max="14601" width="11.140625" customWidth="1"/>
    <col min="14602" max="14602" width="11.28515625" customWidth="1"/>
    <col min="14603" max="14603" width="11.140625" customWidth="1"/>
    <col min="14604" max="14604" width="11.28515625" customWidth="1"/>
    <col min="14605" max="14605" width="0.42578125" customWidth="1"/>
    <col min="14606" max="14606" width="10.7109375" customWidth="1"/>
    <col min="14607" max="14607" width="10.140625" customWidth="1"/>
    <col min="14608" max="14608" width="6.28515625" customWidth="1"/>
    <col min="14609" max="14609" width="11.140625" customWidth="1"/>
    <col min="14610" max="14610" width="0.5703125" customWidth="1"/>
    <col min="14611" max="14611" width="10.5703125" customWidth="1"/>
    <col min="14612" max="14612" width="11.28515625" customWidth="1"/>
    <col min="14613" max="14614" width="11.140625" customWidth="1"/>
    <col min="14615" max="14615" width="0.42578125" customWidth="1"/>
    <col min="14616" max="14848" width="9.140625" customWidth="1"/>
    <col min="14849" max="14849" width="0.140625" customWidth="1"/>
    <col min="14850" max="14850" width="1" customWidth="1"/>
    <col min="14851" max="14851" width="11.7109375" customWidth="1"/>
    <col min="14852" max="14852" width="2.7109375" customWidth="1"/>
    <col min="14853" max="14853" width="20.5703125" customWidth="1"/>
    <col min="14854" max="14854" width="11.140625" customWidth="1"/>
    <col min="14855" max="14855" width="11.28515625" customWidth="1"/>
    <col min="14856" max="14857" width="11.140625" customWidth="1"/>
    <col min="14858" max="14858" width="11.28515625" customWidth="1"/>
    <col min="14859" max="14859" width="11.140625" customWidth="1"/>
    <col min="14860" max="14860" width="11.28515625" customWidth="1"/>
    <col min="14861" max="14861" width="0.42578125" customWidth="1"/>
    <col min="14862" max="14862" width="10.7109375" customWidth="1"/>
    <col min="14863" max="14863" width="10.140625" customWidth="1"/>
    <col min="14864" max="14864" width="6.28515625" customWidth="1"/>
    <col min="14865" max="14865" width="11.140625" customWidth="1"/>
    <col min="14866" max="14866" width="0.5703125" customWidth="1"/>
    <col min="14867" max="14867" width="10.5703125" customWidth="1"/>
    <col min="14868" max="14868" width="11.28515625" customWidth="1"/>
    <col min="14869" max="14870" width="11.140625" customWidth="1"/>
    <col min="14871" max="14871" width="0.42578125" customWidth="1"/>
    <col min="14872" max="15104" width="9.140625" customWidth="1"/>
    <col min="15105" max="15105" width="0.140625" customWidth="1"/>
    <col min="15106" max="15106" width="1" customWidth="1"/>
    <col min="15107" max="15107" width="11.7109375" customWidth="1"/>
    <col min="15108" max="15108" width="2.7109375" customWidth="1"/>
    <col min="15109" max="15109" width="20.5703125" customWidth="1"/>
    <col min="15110" max="15110" width="11.140625" customWidth="1"/>
    <col min="15111" max="15111" width="11.28515625" customWidth="1"/>
    <col min="15112" max="15113" width="11.140625" customWidth="1"/>
    <col min="15114" max="15114" width="11.28515625" customWidth="1"/>
    <col min="15115" max="15115" width="11.140625" customWidth="1"/>
    <col min="15116" max="15116" width="11.28515625" customWidth="1"/>
    <col min="15117" max="15117" width="0.42578125" customWidth="1"/>
    <col min="15118" max="15118" width="10.7109375" customWidth="1"/>
    <col min="15119" max="15119" width="10.140625" customWidth="1"/>
    <col min="15120" max="15120" width="6.28515625" customWidth="1"/>
    <col min="15121" max="15121" width="11.140625" customWidth="1"/>
    <col min="15122" max="15122" width="0.5703125" customWidth="1"/>
    <col min="15123" max="15123" width="10.5703125" customWidth="1"/>
    <col min="15124" max="15124" width="11.28515625" customWidth="1"/>
    <col min="15125" max="15126" width="11.140625" customWidth="1"/>
    <col min="15127" max="15127" width="0.42578125" customWidth="1"/>
    <col min="15128" max="15360" width="9.140625" customWidth="1"/>
    <col min="15361" max="15361" width="0.140625" customWidth="1"/>
    <col min="15362" max="15362" width="1" customWidth="1"/>
    <col min="15363" max="15363" width="11.7109375" customWidth="1"/>
    <col min="15364" max="15364" width="2.7109375" customWidth="1"/>
    <col min="15365" max="15365" width="20.5703125" customWidth="1"/>
    <col min="15366" max="15366" width="11.140625" customWidth="1"/>
    <col min="15367" max="15367" width="11.28515625" customWidth="1"/>
    <col min="15368" max="15369" width="11.140625" customWidth="1"/>
    <col min="15370" max="15370" width="11.28515625" customWidth="1"/>
    <col min="15371" max="15371" width="11.140625" customWidth="1"/>
    <col min="15372" max="15372" width="11.28515625" customWidth="1"/>
    <col min="15373" max="15373" width="0.42578125" customWidth="1"/>
    <col min="15374" max="15374" width="10.7109375" customWidth="1"/>
    <col min="15375" max="15375" width="10.140625" customWidth="1"/>
    <col min="15376" max="15376" width="6.28515625" customWidth="1"/>
    <col min="15377" max="15377" width="11.140625" customWidth="1"/>
    <col min="15378" max="15378" width="0.5703125" customWidth="1"/>
    <col min="15379" max="15379" width="10.5703125" customWidth="1"/>
    <col min="15380" max="15380" width="11.28515625" customWidth="1"/>
    <col min="15381" max="15382" width="11.140625" customWidth="1"/>
    <col min="15383" max="15383" width="0.42578125" customWidth="1"/>
    <col min="15384" max="15616" width="9.140625" customWidth="1"/>
    <col min="15617" max="15617" width="0.140625" customWidth="1"/>
    <col min="15618" max="15618" width="1" customWidth="1"/>
    <col min="15619" max="15619" width="11.7109375" customWidth="1"/>
    <col min="15620" max="15620" width="2.7109375" customWidth="1"/>
    <col min="15621" max="15621" width="20.5703125" customWidth="1"/>
    <col min="15622" max="15622" width="11.140625" customWidth="1"/>
    <col min="15623" max="15623" width="11.28515625" customWidth="1"/>
    <col min="15624" max="15625" width="11.140625" customWidth="1"/>
    <col min="15626" max="15626" width="11.28515625" customWidth="1"/>
    <col min="15627" max="15627" width="11.140625" customWidth="1"/>
    <col min="15628" max="15628" width="11.28515625" customWidth="1"/>
    <col min="15629" max="15629" width="0.42578125" customWidth="1"/>
    <col min="15630" max="15630" width="10.7109375" customWidth="1"/>
    <col min="15631" max="15631" width="10.140625" customWidth="1"/>
    <col min="15632" max="15632" width="6.28515625" customWidth="1"/>
    <col min="15633" max="15633" width="11.140625" customWidth="1"/>
    <col min="15634" max="15634" width="0.5703125" customWidth="1"/>
    <col min="15635" max="15635" width="10.5703125" customWidth="1"/>
    <col min="15636" max="15636" width="11.28515625" customWidth="1"/>
    <col min="15637" max="15638" width="11.140625" customWidth="1"/>
    <col min="15639" max="15639" width="0.42578125" customWidth="1"/>
    <col min="15640" max="15872" width="9.140625" customWidth="1"/>
    <col min="15873" max="15873" width="0.140625" customWidth="1"/>
    <col min="15874" max="15874" width="1" customWidth="1"/>
    <col min="15875" max="15875" width="11.7109375" customWidth="1"/>
    <col min="15876" max="15876" width="2.7109375" customWidth="1"/>
    <col min="15877" max="15877" width="20.5703125" customWidth="1"/>
    <col min="15878" max="15878" width="11.140625" customWidth="1"/>
    <col min="15879" max="15879" width="11.28515625" customWidth="1"/>
    <col min="15880" max="15881" width="11.140625" customWidth="1"/>
    <col min="15882" max="15882" width="11.28515625" customWidth="1"/>
    <col min="15883" max="15883" width="11.140625" customWidth="1"/>
    <col min="15884" max="15884" width="11.28515625" customWidth="1"/>
    <col min="15885" max="15885" width="0.42578125" customWidth="1"/>
    <col min="15886" max="15886" width="10.7109375" customWidth="1"/>
    <col min="15887" max="15887" width="10.140625" customWidth="1"/>
    <col min="15888" max="15888" width="6.28515625" customWidth="1"/>
    <col min="15889" max="15889" width="11.140625" customWidth="1"/>
    <col min="15890" max="15890" width="0.5703125" customWidth="1"/>
    <col min="15891" max="15891" width="10.5703125" customWidth="1"/>
    <col min="15892" max="15892" width="11.28515625" customWidth="1"/>
    <col min="15893" max="15894" width="11.140625" customWidth="1"/>
    <col min="15895" max="15895" width="0.42578125" customWidth="1"/>
    <col min="15896" max="16128" width="9.140625" customWidth="1"/>
    <col min="16129" max="16129" width="0.140625" customWidth="1"/>
    <col min="16130" max="16130" width="1" customWidth="1"/>
    <col min="16131" max="16131" width="11.7109375" customWidth="1"/>
    <col min="16132" max="16132" width="2.7109375" customWidth="1"/>
    <col min="16133" max="16133" width="20.5703125" customWidth="1"/>
    <col min="16134" max="16134" width="11.140625" customWidth="1"/>
    <col min="16135" max="16135" width="11.28515625" customWidth="1"/>
    <col min="16136" max="16137" width="11.140625" customWidth="1"/>
    <col min="16138" max="16138" width="11.28515625" customWidth="1"/>
    <col min="16139" max="16139" width="11.140625" customWidth="1"/>
    <col min="16140" max="16140" width="11.28515625" customWidth="1"/>
    <col min="16141" max="16141" width="0.42578125" customWidth="1"/>
    <col min="16142" max="16142" width="10.7109375" customWidth="1"/>
    <col min="16143" max="16143" width="10.140625" customWidth="1"/>
    <col min="16144" max="16144" width="6.28515625" customWidth="1"/>
    <col min="16145" max="16145" width="11.140625" customWidth="1"/>
    <col min="16146" max="16146" width="0.5703125" customWidth="1"/>
    <col min="16147" max="16147" width="10.5703125" customWidth="1"/>
    <col min="16148" max="16148" width="11.28515625" customWidth="1"/>
    <col min="16149" max="16150" width="11.140625" customWidth="1"/>
    <col min="16151" max="16151" width="0.42578125" customWidth="1"/>
    <col min="16152" max="16384" width="9.140625" customWidth="1"/>
  </cols>
  <sheetData>
    <row r="1" spans="1:22" ht="0.75" customHeight="1" x14ac:dyDescent="0.25"/>
    <row r="2" spans="1:22" ht="12.75" customHeight="1" x14ac:dyDescent="0.25">
      <c r="G2" s="889" t="s">
        <v>1307</v>
      </c>
      <c r="H2" s="889"/>
      <c r="I2" s="889"/>
      <c r="J2" s="889"/>
      <c r="K2" s="889"/>
      <c r="L2" s="889"/>
      <c r="M2" s="889"/>
      <c r="N2" s="889"/>
      <c r="O2" s="889"/>
      <c r="P2" s="889"/>
      <c r="Q2" s="889"/>
      <c r="T2" s="881" t="s">
        <v>1308</v>
      </c>
      <c r="U2" s="881"/>
      <c r="V2" s="881"/>
    </row>
    <row r="3" spans="1:22" ht="12" customHeight="1" x14ac:dyDescent="0.25">
      <c r="G3" s="889"/>
      <c r="H3" s="889"/>
      <c r="I3" s="889"/>
      <c r="J3" s="889"/>
      <c r="K3" s="889"/>
      <c r="L3" s="889"/>
      <c r="M3" s="889"/>
      <c r="N3" s="889"/>
      <c r="O3" s="889"/>
      <c r="P3" s="889"/>
      <c r="Q3" s="889"/>
      <c r="U3" s="881" t="s">
        <v>1309</v>
      </c>
      <c r="V3" s="881"/>
    </row>
    <row r="4" spans="1:22" ht="34.5" customHeight="1" x14ac:dyDescent="0.25">
      <c r="G4" s="889"/>
      <c r="H4" s="889"/>
      <c r="I4" s="889"/>
      <c r="J4" s="889"/>
      <c r="K4" s="889"/>
      <c r="L4" s="889"/>
      <c r="M4" s="889"/>
      <c r="N4" s="889"/>
      <c r="O4" s="889"/>
      <c r="P4" s="889"/>
      <c r="Q4" s="889"/>
    </row>
    <row r="5" spans="1:22" ht="0.75" customHeight="1" x14ac:dyDescent="0.25">
      <c r="G5" s="889"/>
      <c r="H5" s="889"/>
      <c r="I5" s="889"/>
      <c r="J5" s="889"/>
      <c r="K5" s="889"/>
      <c r="L5" s="889"/>
      <c r="M5" s="889"/>
      <c r="N5" s="889"/>
      <c r="O5" s="889"/>
      <c r="P5" s="889"/>
      <c r="Q5" s="889"/>
    </row>
    <row r="6" spans="1:22" ht="16.5" customHeight="1" x14ac:dyDescent="0.25">
      <c r="B6" s="882" t="s">
        <v>1310</v>
      </c>
      <c r="C6" s="882"/>
      <c r="D6" s="882"/>
      <c r="E6" s="348">
        <v>6</v>
      </c>
    </row>
    <row r="7" spans="1:22" ht="17.25" customHeight="1" x14ac:dyDescent="0.25">
      <c r="B7" s="882" t="s">
        <v>1311</v>
      </c>
      <c r="C7" s="882"/>
      <c r="D7" s="882"/>
      <c r="E7" s="348">
        <v>2020</v>
      </c>
    </row>
    <row r="8" spans="1:22" ht="3" customHeight="1" x14ac:dyDescent="0.25"/>
    <row r="9" spans="1:22" ht="14.25" customHeight="1" x14ac:dyDescent="0.25">
      <c r="A9" s="883"/>
      <c r="B9" s="883"/>
      <c r="C9" s="883"/>
      <c r="D9" s="883"/>
      <c r="E9" s="349"/>
      <c r="F9" s="884" t="s">
        <v>1312</v>
      </c>
      <c r="G9" s="884"/>
      <c r="H9" s="884"/>
      <c r="I9" s="884"/>
      <c r="J9" s="884"/>
      <c r="K9" s="884"/>
      <c r="L9" s="884" t="s">
        <v>1313</v>
      </c>
      <c r="M9" s="884"/>
      <c r="N9" s="884"/>
      <c r="O9" s="884"/>
      <c r="P9" s="349"/>
      <c r="Q9" s="884" t="s">
        <v>1314</v>
      </c>
      <c r="R9" s="884"/>
      <c r="S9" s="884"/>
      <c r="T9" s="884"/>
      <c r="U9" s="349"/>
      <c r="V9" s="349"/>
    </row>
    <row r="10" spans="1:22" ht="14.25" customHeight="1" x14ac:dyDescent="0.25">
      <c r="A10" s="885"/>
      <c r="B10" s="885"/>
      <c r="C10" s="885"/>
      <c r="D10" s="885"/>
      <c r="E10" s="350"/>
      <c r="F10" s="350"/>
      <c r="G10" s="886" t="s">
        <v>1315</v>
      </c>
      <c r="H10" s="886"/>
      <c r="I10" s="886" t="s">
        <v>1316</v>
      </c>
      <c r="J10" s="886"/>
      <c r="K10" s="350"/>
      <c r="L10" s="350"/>
      <c r="M10" s="887"/>
      <c r="N10" s="887"/>
      <c r="O10" s="358"/>
      <c r="P10" s="350"/>
      <c r="Q10" s="350"/>
      <c r="R10" s="887"/>
      <c r="S10" s="887"/>
      <c r="T10" s="350"/>
      <c r="U10" s="350"/>
      <c r="V10" s="350"/>
    </row>
    <row r="11" spans="1:22" ht="31.5" x14ac:dyDescent="0.25">
      <c r="A11" s="888" t="s">
        <v>1317</v>
      </c>
      <c r="B11" s="888"/>
      <c r="C11" s="888"/>
      <c r="D11" s="888"/>
      <c r="E11" s="351" t="s">
        <v>1318</v>
      </c>
      <c r="F11" s="351" t="s">
        <v>1319</v>
      </c>
      <c r="G11" s="351" t="s">
        <v>1320</v>
      </c>
      <c r="H11" s="351" t="s">
        <v>1321</v>
      </c>
      <c r="I11" s="351" t="s">
        <v>1322</v>
      </c>
      <c r="J11" s="351" t="s">
        <v>1323</v>
      </c>
      <c r="K11" s="351" t="s">
        <v>1324</v>
      </c>
      <c r="L11" s="351" t="s">
        <v>1325</v>
      </c>
      <c r="M11" s="886" t="s">
        <v>1326</v>
      </c>
      <c r="N11" s="886"/>
      <c r="O11" s="359" t="s">
        <v>1327</v>
      </c>
      <c r="P11" s="351" t="s">
        <v>1328</v>
      </c>
      <c r="Q11" s="351" t="s">
        <v>1329</v>
      </c>
      <c r="R11" s="886" t="s">
        <v>1330</v>
      </c>
      <c r="S11" s="886"/>
      <c r="T11" s="351" t="s">
        <v>1327</v>
      </c>
      <c r="U11" s="351" t="s">
        <v>1331</v>
      </c>
      <c r="V11" s="351" t="s">
        <v>1332</v>
      </c>
    </row>
    <row r="12" spans="1:22" ht="12" customHeight="1" x14ac:dyDescent="0.25">
      <c r="A12" s="888">
        <v>1</v>
      </c>
      <c r="B12" s="888"/>
      <c r="C12" s="888"/>
      <c r="D12" s="888"/>
      <c r="E12" s="351">
        <v>2</v>
      </c>
      <c r="F12" s="351">
        <v>3</v>
      </c>
      <c r="G12" s="351">
        <v>4</v>
      </c>
      <c r="H12" s="351">
        <v>5</v>
      </c>
      <c r="I12" s="351">
        <v>6</v>
      </c>
      <c r="J12" s="351">
        <v>7</v>
      </c>
      <c r="K12" s="351">
        <v>8</v>
      </c>
      <c r="L12" s="351">
        <v>9</v>
      </c>
      <c r="M12" s="886">
        <v>10</v>
      </c>
      <c r="N12" s="886"/>
      <c r="O12" s="359">
        <v>11</v>
      </c>
      <c r="P12" s="351">
        <v>12</v>
      </c>
      <c r="Q12" s="351">
        <v>13</v>
      </c>
      <c r="R12" s="886">
        <v>14</v>
      </c>
      <c r="S12" s="886"/>
      <c r="T12" s="351">
        <v>15</v>
      </c>
      <c r="U12" s="351">
        <v>16</v>
      </c>
      <c r="V12" s="351">
        <v>17</v>
      </c>
    </row>
    <row r="13" spans="1:22" ht="15" x14ac:dyDescent="0.25">
      <c r="A13" s="890" t="s">
        <v>1333</v>
      </c>
      <c r="B13" s="890"/>
      <c r="C13" s="890"/>
      <c r="D13" s="352"/>
      <c r="E13" s="363" t="s">
        <v>1334</v>
      </c>
      <c r="F13" s="353">
        <v>16745359237</v>
      </c>
      <c r="G13" s="353">
        <v>2206067.9700000002</v>
      </c>
      <c r="H13" s="353">
        <v>0</v>
      </c>
      <c r="I13" s="353">
        <v>7107565060</v>
      </c>
      <c r="J13" s="353">
        <v>7907565060</v>
      </c>
      <c r="K13" s="353">
        <v>15947565304.969999</v>
      </c>
      <c r="L13" s="353">
        <v>1221026337</v>
      </c>
      <c r="M13" s="891">
        <v>0</v>
      </c>
      <c r="N13" s="891"/>
      <c r="O13" s="360">
        <v>1221026337</v>
      </c>
      <c r="P13" s="354">
        <v>7.6565062669439055</v>
      </c>
      <c r="Q13" s="353">
        <v>1081040402</v>
      </c>
      <c r="R13" s="891">
        <v>0</v>
      </c>
      <c r="S13" s="891"/>
      <c r="T13" s="353">
        <v>1081040402</v>
      </c>
      <c r="U13" s="353">
        <v>14726538967.969999</v>
      </c>
      <c r="V13" s="353">
        <v>85245935</v>
      </c>
    </row>
    <row r="14" spans="1:22" ht="15" x14ac:dyDescent="0.25">
      <c r="A14" s="890" t="s">
        <v>1335</v>
      </c>
      <c r="B14" s="890"/>
      <c r="C14" s="890"/>
      <c r="D14" s="352"/>
      <c r="E14" s="362" t="s">
        <v>1336</v>
      </c>
      <c r="F14" s="353">
        <v>16745359237</v>
      </c>
      <c r="G14" s="353">
        <v>2206067.9700000002</v>
      </c>
      <c r="H14" s="353">
        <v>0</v>
      </c>
      <c r="I14" s="353">
        <v>7107565060</v>
      </c>
      <c r="J14" s="353">
        <v>7907565060</v>
      </c>
      <c r="K14" s="353">
        <v>15947565304.969999</v>
      </c>
      <c r="L14" s="353">
        <v>1221026337</v>
      </c>
      <c r="M14" s="891">
        <v>0</v>
      </c>
      <c r="N14" s="891"/>
      <c r="O14" s="360">
        <v>1221026337</v>
      </c>
      <c r="P14" s="354">
        <v>7.6565062669439055</v>
      </c>
      <c r="Q14" s="353">
        <v>1081040402</v>
      </c>
      <c r="R14" s="891">
        <v>0</v>
      </c>
      <c r="S14" s="891"/>
      <c r="T14" s="353">
        <v>1081040402</v>
      </c>
      <c r="U14" s="353">
        <v>14726538967.969999</v>
      </c>
      <c r="V14" s="353">
        <v>85245935</v>
      </c>
    </row>
    <row r="15" spans="1:22" ht="33.75" x14ac:dyDescent="0.25">
      <c r="A15" s="890" t="s">
        <v>1337</v>
      </c>
      <c r="B15" s="890"/>
      <c r="C15" s="890"/>
      <c r="D15" s="352"/>
      <c r="E15" s="362" t="s">
        <v>1338</v>
      </c>
      <c r="F15" s="353">
        <v>16745359237</v>
      </c>
      <c r="G15" s="353">
        <v>2206067.9700000002</v>
      </c>
      <c r="H15" s="353">
        <v>0</v>
      </c>
      <c r="I15" s="353">
        <v>6610640673</v>
      </c>
      <c r="J15" s="353">
        <v>7907565060</v>
      </c>
      <c r="K15" s="353">
        <v>15450640917.969999</v>
      </c>
      <c r="L15" s="353">
        <v>741779950</v>
      </c>
      <c r="M15" s="891">
        <v>0</v>
      </c>
      <c r="N15" s="891"/>
      <c r="O15" s="360">
        <v>741779950</v>
      </c>
      <c r="P15" s="354">
        <v>4.8009655647182026</v>
      </c>
      <c r="Q15" s="353">
        <v>601794015</v>
      </c>
      <c r="R15" s="891">
        <v>0</v>
      </c>
      <c r="S15" s="891"/>
      <c r="T15" s="353">
        <v>601794015</v>
      </c>
      <c r="U15" s="353">
        <v>14708860967.969999</v>
      </c>
      <c r="V15" s="353">
        <v>85245935</v>
      </c>
    </row>
    <row r="16" spans="1:22" ht="22.5" x14ac:dyDescent="0.25">
      <c r="A16" s="890" t="s">
        <v>1339</v>
      </c>
      <c r="B16" s="890"/>
      <c r="C16" s="890"/>
      <c r="D16" s="352"/>
      <c r="E16" s="362" t="s">
        <v>1340</v>
      </c>
      <c r="F16" s="353">
        <v>16745359237</v>
      </c>
      <c r="G16" s="353">
        <v>2206067.9700000002</v>
      </c>
      <c r="H16" s="353">
        <v>0</v>
      </c>
      <c r="I16" s="353">
        <v>6610640673</v>
      </c>
      <c r="J16" s="353">
        <v>7907565060</v>
      </c>
      <c r="K16" s="353">
        <v>15450640917.969999</v>
      </c>
      <c r="L16" s="353">
        <v>741779950</v>
      </c>
      <c r="M16" s="891">
        <v>0</v>
      </c>
      <c r="N16" s="891"/>
      <c r="O16" s="360">
        <v>741779950</v>
      </c>
      <c r="P16" s="354">
        <v>4.8009655647182026</v>
      </c>
      <c r="Q16" s="353">
        <v>601794015</v>
      </c>
      <c r="R16" s="891">
        <v>0</v>
      </c>
      <c r="S16" s="891"/>
      <c r="T16" s="353">
        <v>601794015</v>
      </c>
      <c r="U16" s="353">
        <v>14708860967.969999</v>
      </c>
      <c r="V16" s="353">
        <v>85245935</v>
      </c>
    </row>
    <row r="17" spans="1:22" ht="15" x14ac:dyDescent="0.25">
      <c r="A17" s="890" t="s">
        <v>1341</v>
      </c>
      <c r="B17" s="890"/>
      <c r="C17" s="890"/>
      <c r="D17" s="352"/>
      <c r="E17" s="362" t="s">
        <v>1342</v>
      </c>
      <c r="F17" s="353">
        <v>4000000000</v>
      </c>
      <c r="G17" s="353">
        <v>0</v>
      </c>
      <c r="H17" s="353">
        <v>0</v>
      </c>
      <c r="I17" s="353">
        <v>0</v>
      </c>
      <c r="J17" s="353">
        <v>1896924387</v>
      </c>
      <c r="K17" s="353">
        <v>2103075613</v>
      </c>
      <c r="L17" s="353">
        <v>0</v>
      </c>
      <c r="M17" s="891">
        <v>0</v>
      </c>
      <c r="N17" s="891"/>
      <c r="O17" s="360">
        <v>0</v>
      </c>
      <c r="P17" s="354">
        <v>0</v>
      </c>
      <c r="Q17" s="353">
        <v>0</v>
      </c>
      <c r="R17" s="891">
        <v>0</v>
      </c>
      <c r="S17" s="891"/>
      <c r="T17" s="353">
        <v>0</v>
      </c>
      <c r="U17" s="353">
        <v>2103075613</v>
      </c>
      <c r="V17" s="353">
        <v>0</v>
      </c>
    </row>
    <row r="18" spans="1:22" s="539" customFormat="1" ht="22.5" x14ac:dyDescent="0.25">
      <c r="A18" s="892" t="s">
        <v>1343</v>
      </c>
      <c r="B18" s="892"/>
      <c r="C18" s="892"/>
      <c r="D18" s="535"/>
      <c r="E18" s="536" t="s">
        <v>1344</v>
      </c>
      <c r="F18" s="537">
        <v>4000000000</v>
      </c>
      <c r="G18" s="537">
        <v>0</v>
      </c>
      <c r="H18" s="537">
        <v>0</v>
      </c>
      <c r="I18" s="537">
        <v>0</v>
      </c>
      <c r="J18" s="537">
        <v>1896924387</v>
      </c>
      <c r="K18" s="537">
        <v>2103075613</v>
      </c>
      <c r="L18" s="537">
        <v>0</v>
      </c>
      <c r="M18" s="893">
        <v>0</v>
      </c>
      <c r="N18" s="893"/>
      <c r="O18" s="360">
        <v>0</v>
      </c>
      <c r="P18" s="538">
        <v>0</v>
      </c>
      <c r="Q18" s="537">
        <v>0</v>
      </c>
      <c r="R18" s="893">
        <v>0</v>
      </c>
      <c r="S18" s="893"/>
      <c r="T18" s="537">
        <v>0</v>
      </c>
      <c r="U18" s="537">
        <v>2103075613</v>
      </c>
      <c r="V18" s="537">
        <v>0</v>
      </c>
    </row>
    <row r="19" spans="1:22" ht="22.5" x14ac:dyDescent="0.25">
      <c r="A19" s="890" t="s">
        <v>1345</v>
      </c>
      <c r="B19" s="890"/>
      <c r="C19" s="890"/>
      <c r="D19" s="352" t="s">
        <v>1346</v>
      </c>
      <c r="E19" s="362" t="s">
        <v>1344</v>
      </c>
      <c r="F19" s="353">
        <v>4000000000</v>
      </c>
      <c r="G19" s="353">
        <v>0</v>
      </c>
      <c r="H19" s="353">
        <v>0</v>
      </c>
      <c r="I19" s="353">
        <v>0</v>
      </c>
      <c r="J19" s="353">
        <v>1896924387</v>
      </c>
      <c r="K19" s="353">
        <v>2103075613</v>
      </c>
      <c r="L19" s="353">
        <v>0</v>
      </c>
      <c r="M19" s="891">
        <v>0</v>
      </c>
      <c r="N19" s="891"/>
      <c r="O19" s="360">
        <v>0</v>
      </c>
      <c r="P19" s="354">
        <v>0</v>
      </c>
      <c r="Q19" s="353">
        <v>0</v>
      </c>
      <c r="R19" s="891">
        <v>0</v>
      </c>
      <c r="S19" s="891"/>
      <c r="T19" s="353">
        <v>0</v>
      </c>
      <c r="U19" s="353">
        <v>2103075613</v>
      </c>
      <c r="V19" s="353">
        <v>0</v>
      </c>
    </row>
    <row r="20" spans="1:22" ht="15" x14ac:dyDescent="0.25">
      <c r="A20" s="890" t="s">
        <v>1347</v>
      </c>
      <c r="B20" s="890"/>
      <c r="C20" s="890"/>
      <c r="D20" s="352"/>
      <c r="E20" s="362" t="s">
        <v>1348</v>
      </c>
      <c r="F20" s="353">
        <v>12745359237</v>
      </c>
      <c r="G20" s="353">
        <v>2206067.9700000002</v>
      </c>
      <c r="H20" s="353">
        <v>0</v>
      </c>
      <c r="I20" s="353">
        <v>6610640673</v>
      </c>
      <c r="J20" s="353">
        <v>6010640673</v>
      </c>
      <c r="K20" s="353">
        <v>13347565304.969999</v>
      </c>
      <c r="L20" s="353">
        <v>741779950</v>
      </c>
      <c r="M20" s="891">
        <v>0</v>
      </c>
      <c r="N20" s="891"/>
      <c r="O20" s="360">
        <v>741779950</v>
      </c>
      <c r="P20" s="354">
        <v>5.5574176492232352</v>
      </c>
      <c r="Q20" s="353">
        <v>601794015</v>
      </c>
      <c r="R20" s="891">
        <v>0</v>
      </c>
      <c r="S20" s="891"/>
      <c r="T20" s="353">
        <v>601794015</v>
      </c>
      <c r="U20" s="353">
        <v>12605785354.969999</v>
      </c>
      <c r="V20" s="353">
        <v>85245935</v>
      </c>
    </row>
    <row r="21" spans="1:22" ht="15" x14ac:dyDescent="0.25">
      <c r="A21" s="894" t="s">
        <v>1349</v>
      </c>
      <c r="B21" s="894"/>
      <c r="C21" s="894"/>
      <c r="D21" s="532"/>
      <c r="E21" s="533" t="s">
        <v>1350</v>
      </c>
      <c r="F21" s="534">
        <v>9000000000</v>
      </c>
      <c r="G21" s="534">
        <v>2206067.9700000002</v>
      </c>
      <c r="H21" s="534">
        <v>0</v>
      </c>
      <c r="I21" s="534">
        <v>1500000000</v>
      </c>
      <c r="J21" s="534">
        <v>4510640673</v>
      </c>
      <c r="K21" s="534">
        <v>5991565394.9700003</v>
      </c>
      <c r="L21" s="534">
        <v>741779950</v>
      </c>
      <c r="M21" s="895">
        <v>0</v>
      </c>
      <c r="N21" s="895"/>
      <c r="O21" s="360">
        <v>741779950</v>
      </c>
      <c r="P21" s="354">
        <v>12.380403135092781</v>
      </c>
      <c r="Q21" s="353">
        <v>601794015</v>
      </c>
      <c r="R21" s="891">
        <v>0</v>
      </c>
      <c r="S21" s="891"/>
      <c r="T21" s="353">
        <v>601794015</v>
      </c>
      <c r="U21" s="353">
        <v>5249785444.9700003</v>
      </c>
      <c r="V21" s="353">
        <v>85245935</v>
      </c>
    </row>
    <row r="22" spans="1:22" ht="15" x14ac:dyDescent="0.25">
      <c r="A22" s="890" t="s">
        <v>1351</v>
      </c>
      <c r="B22" s="890"/>
      <c r="C22" s="890"/>
      <c r="D22" s="352" t="s">
        <v>1346</v>
      </c>
      <c r="E22" s="362" t="s">
        <v>1350</v>
      </c>
      <c r="F22" s="353">
        <v>5000000000</v>
      </c>
      <c r="G22" s="353">
        <v>0</v>
      </c>
      <c r="H22" s="353">
        <v>0</v>
      </c>
      <c r="I22" s="353">
        <v>0</v>
      </c>
      <c r="J22" s="353">
        <v>800000000</v>
      </c>
      <c r="K22" s="353">
        <v>4200000000</v>
      </c>
      <c r="L22" s="353">
        <v>0</v>
      </c>
      <c r="M22" s="891">
        <v>0</v>
      </c>
      <c r="N22" s="891"/>
      <c r="O22" s="360">
        <v>0</v>
      </c>
      <c r="P22" s="354">
        <v>0</v>
      </c>
      <c r="Q22" s="353">
        <v>0</v>
      </c>
      <c r="R22" s="891">
        <v>0</v>
      </c>
      <c r="S22" s="891"/>
      <c r="T22" s="353">
        <v>0</v>
      </c>
      <c r="U22" s="353">
        <v>4200000000</v>
      </c>
      <c r="V22" s="353">
        <v>0</v>
      </c>
    </row>
    <row r="23" spans="1:22" ht="22.5" x14ac:dyDescent="0.25">
      <c r="A23" s="890" t="s">
        <v>1352</v>
      </c>
      <c r="B23" s="890"/>
      <c r="C23" s="890"/>
      <c r="D23" s="352" t="s">
        <v>1346</v>
      </c>
      <c r="E23" s="362" t="s">
        <v>1353</v>
      </c>
      <c r="F23" s="353">
        <v>4000000000</v>
      </c>
      <c r="G23" s="353">
        <v>1058209.32</v>
      </c>
      <c r="H23" s="353">
        <v>0</v>
      </c>
      <c r="I23" s="353">
        <v>0</v>
      </c>
      <c r="J23" s="353">
        <v>3710640673</v>
      </c>
      <c r="K23" s="353">
        <v>290417536.31999999</v>
      </c>
      <c r="L23" s="353">
        <v>109480000</v>
      </c>
      <c r="M23" s="891">
        <v>0</v>
      </c>
      <c r="N23" s="891"/>
      <c r="O23" s="360">
        <v>109480000</v>
      </c>
      <c r="P23" s="354">
        <v>37.697448090520325</v>
      </c>
      <c r="Q23" s="353">
        <v>54740000</v>
      </c>
      <c r="R23" s="891">
        <v>0</v>
      </c>
      <c r="S23" s="891"/>
      <c r="T23" s="353">
        <v>54740000</v>
      </c>
      <c r="U23" s="353">
        <v>180937536.31999999</v>
      </c>
      <c r="V23" s="353">
        <v>0</v>
      </c>
    </row>
    <row r="24" spans="1:22" ht="22.5" x14ac:dyDescent="0.25">
      <c r="A24" s="890" t="s">
        <v>1354</v>
      </c>
      <c r="B24" s="890"/>
      <c r="C24" s="890"/>
      <c r="D24" s="352" t="s">
        <v>1346</v>
      </c>
      <c r="E24" s="362" t="s">
        <v>1355</v>
      </c>
      <c r="F24" s="353">
        <v>0</v>
      </c>
      <c r="G24" s="353">
        <v>0</v>
      </c>
      <c r="H24" s="353">
        <v>0</v>
      </c>
      <c r="I24" s="353">
        <v>1500000000</v>
      </c>
      <c r="J24" s="353">
        <v>0</v>
      </c>
      <c r="K24" s="353">
        <v>1500000000</v>
      </c>
      <c r="L24" s="353">
        <v>632299950</v>
      </c>
      <c r="M24" s="891">
        <v>0</v>
      </c>
      <c r="N24" s="891"/>
      <c r="O24" s="360">
        <v>632299950</v>
      </c>
      <c r="P24" s="354">
        <v>42.153329999999997</v>
      </c>
      <c r="Q24" s="353">
        <v>547054015</v>
      </c>
      <c r="R24" s="891">
        <v>0</v>
      </c>
      <c r="S24" s="891"/>
      <c r="T24" s="353">
        <v>547054015</v>
      </c>
      <c r="U24" s="353">
        <v>867700050</v>
      </c>
      <c r="V24" s="353">
        <v>85245935</v>
      </c>
    </row>
    <row r="25" spans="1:22" ht="22.5" x14ac:dyDescent="0.25">
      <c r="A25" s="890" t="s">
        <v>1356</v>
      </c>
      <c r="B25" s="890"/>
      <c r="C25" s="890"/>
      <c r="D25" s="352" t="s">
        <v>1346</v>
      </c>
      <c r="E25" s="362" t="s">
        <v>1357</v>
      </c>
      <c r="F25" s="353">
        <v>0</v>
      </c>
      <c r="G25" s="353">
        <v>1147858.6499999999</v>
      </c>
      <c r="H25" s="353">
        <v>0</v>
      </c>
      <c r="I25" s="353">
        <v>0</v>
      </c>
      <c r="J25" s="353">
        <v>0</v>
      </c>
      <c r="K25" s="353">
        <v>1147858.6499999999</v>
      </c>
      <c r="L25" s="353">
        <v>0</v>
      </c>
      <c r="M25" s="891">
        <v>0</v>
      </c>
      <c r="N25" s="891"/>
      <c r="O25" s="360">
        <v>0</v>
      </c>
      <c r="P25" s="354">
        <v>0</v>
      </c>
      <c r="Q25" s="353">
        <v>0</v>
      </c>
      <c r="R25" s="891">
        <v>0</v>
      </c>
      <c r="S25" s="891"/>
      <c r="T25" s="353">
        <v>0</v>
      </c>
      <c r="U25" s="353">
        <v>1147858.6499999999</v>
      </c>
      <c r="V25" s="353">
        <v>0</v>
      </c>
    </row>
    <row r="26" spans="1:22" s="539" customFormat="1" ht="22.5" x14ac:dyDescent="0.25">
      <c r="A26" s="892" t="s">
        <v>1358</v>
      </c>
      <c r="B26" s="892"/>
      <c r="C26" s="892"/>
      <c r="D26" s="535"/>
      <c r="E26" s="536" t="s">
        <v>1359</v>
      </c>
      <c r="F26" s="537">
        <v>3745359237</v>
      </c>
      <c r="G26" s="537">
        <v>0</v>
      </c>
      <c r="H26" s="537">
        <v>0</v>
      </c>
      <c r="I26" s="537">
        <v>5110640673</v>
      </c>
      <c r="J26" s="537">
        <v>1500000000</v>
      </c>
      <c r="K26" s="537">
        <v>7355999910</v>
      </c>
      <c r="L26" s="537">
        <v>0</v>
      </c>
      <c r="M26" s="893">
        <v>0</v>
      </c>
      <c r="N26" s="893"/>
      <c r="O26" s="360">
        <v>0</v>
      </c>
      <c r="P26" s="538">
        <v>0</v>
      </c>
      <c r="Q26" s="537">
        <v>0</v>
      </c>
      <c r="R26" s="893">
        <v>0</v>
      </c>
      <c r="S26" s="893"/>
      <c r="T26" s="537">
        <v>0</v>
      </c>
      <c r="U26" s="537">
        <v>7355999910</v>
      </c>
      <c r="V26" s="537">
        <v>0</v>
      </c>
    </row>
    <row r="27" spans="1:22" ht="22.5" x14ac:dyDescent="0.25">
      <c r="A27" s="890" t="s">
        <v>1360</v>
      </c>
      <c r="B27" s="890"/>
      <c r="C27" s="890"/>
      <c r="D27" s="352" t="s">
        <v>1346</v>
      </c>
      <c r="E27" s="362" t="s">
        <v>1359</v>
      </c>
      <c r="F27" s="353">
        <v>3745359237</v>
      </c>
      <c r="G27" s="353">
        <v>0</v>
      </c>
      <c r="H27" s="353">
        <v>0</v>
      </c>
      <c r="I27" s="353">
        <v>5110640673</v>
      </c>
      <c r="J27" s="353">
        <v>1500000000</v>
      </c>
      <c r="K27" s="353">
        <v>7355999910</v>
      </c>
      <c r="L27" s="353">
        <v>0</v>
      </c>
      <c r="M27" s="891">
        <v>0</v>
      </c>
      <c r="N27" s="891"/>
      <c r="O27" s="360">
        <v>0</v>
      </c>
      <c r="P27" s="354">
        <v>0</v>
      </c>
      <c r="Q27" s="353">
        <v>0</v>
      </c>
      <c r="R27" s="891">
        <v>0</v>
      </c>
      <c r="S27" s="891"/>
      <c r="T27" s="353">
        <v>0</v>
      </c>
      <c r="U27" s="353">
        <v>7355999910</v>
      </c>
      <c r="V27" s="353">
        <v>0</v>
      </c>
    </row>
    <row r="28" spans="1:22" ht="15" x14ac:dyDescent="0.25">
      <c r="A28" s="890" t="s">
        <v>1361</v>
      </c>
      <c r="B28" s="890"/>
      <c r="C28" s="890"/>
      <c r="D28" s="352"/>
      <c r="E28" s="362" t="s">
        <v>1362</v>
      </c>
      <c r="F28" s="353">
        <v>0</v>
      </c>
      <c r="G28" s="353">
        <v>0</v>
      </c>
      <c r="H28" s="353">
        <v>0</v>
      </c>
      <c r="I28" s="353">
        <v>479246387</v>
      </c>
      <c r="J28" s="353">
        <v>0</v>
      </c>
      <c r="K28" s="353">
        <v>479246387</v>
      </c>
      <c r="L28" s="353">
        <v>479246387</v>
      </c>
      <c r="M28" s="891">
        <v>0</v>
      </c>
      <c r="N28" s="891"/>
      <c r="O28" s="360">
        <v>479246387</v>
      </c>
      <c r="P28" s="354">
        <v>100</v>
      </c>
      <c r="Q28" s="353">
        <v>479246387</v>
      </c>
      <c r="R28" s="891">
        <v>0</v>
      </c>
      <c r="S28" s="891"/>
      <c r="T28" s="353">
        <v>479246387</v>
      </c>
      <c r="U28" s="353">
        <v>0</v>
      </c>
      <c r="V28" s="353">
        <v>0</v>
      </c>
    </row>
    <row r="29" spans="1:22" ht="15" x14ac:dyDescent="0.25">
      <c r="A29" s="890" t="s">
        <v>1363</v>
      </c>
      <c r="B29" s="890"/>
      <c r="C29" s="890"/>
      <c r="D29" s="352"/>
      <c r="E29" s="362" t="s">
        <v>1362</v>
      </c>
      <c r="F29" s="353">
        <v>0</v>
      </c>
      <c r="G29" s="353">
        <v>0</v>
      </c>
      <c r="H29" s="353">
        <v>0</v>
      </c>
      <c r="I29" s="353">
        <v>479246387</v>
      </c>
      <c r="J29" s="353">
        <v>0</v>
      </c>
      <c r="K29" s="353">
        <v>479246387</v>
      </c>
      <c r="L29" s="353">
        <v>479246387</v>
      </c>
      <c r="M29" s="891">
        <v>0</v>
      </c>
      <c r="N29" s="891"/>
      <c r="O29" s="360">
        <v>479246387</v>
      </c>
      <c r="P29" s="354">
        <v>100</v>
      </c>
      <c r="Q29" s="353">
        <v>479246387</v>
      </c>
      <c r="R29" s="891">
        <v>0</v>
      </c>
      <c r="S29" s="891"/>
      <c r="T29" s="353">
        <v>479246387</v>
      </c>
      <c r="U29" s="353">
        <v>0</v>
      </c>
      <c r="V29" s="353">
        <v>0</v>
      </c>
    </row>
    <row r="30" spans="1:22" ht="15" x14ac:dyDescent="0.25">
      <c r="A30" s="890" t="s">
        <v>1364</v>
      </c>
      <c r="B30" s="890"/>
      <c r="C30" s="890"/>
      <c r="D30" s="352"/>
      <c r="E30" s="362" t="s">
        <v>1362</v>
      </c>
      <c r="F30" s="353">
        <v>0</v>
      </c>
      <c r="G30" s="353">
        <v>0</v>
      </c>
      <c r="H30" s="353">
        <v>0</v>
      </c>
      <c r="I30" s="353">
        <v>479246387</v>
      </c>
      <c r="J30" s="353">
        <v>0</v>
      </c>
      <c r="K30" s="353">
        <v>479246387</v>
      </c>
      <c r="L30" s="353">
        <v>479246387</v>
      </c>
      <c r="M30" s="891">
        <v>0</v>
      </c>
      <c r="N30" s="891"/>
      <c r="O30" s="360">
        <v>479246387</v>
      </c>
      <c r="P30" s="354">
        <v>100</v>
      </c>
      <c r="Q30" s="353">
        <v>479246387</v>
      </c>
      <c r="R30" s="891">
        <v>0</v>
      </c>
      <c r="S30" s="891"/>
      <c r="T30" s="353">
        <v>479246387</v>
      </c>
      <c r="U30" s="353">
        <v>0</v>
      </c>
      <c r="V30" s="353">
        <v>0</v>
      </c>
    </row>
    <row r="31" spans="1:22" s="539" customFormat="1" ht="15" x14ac:dyDescent="0.25">
      <c r="A31" s="892" t="s">
        <v>1365</v>
      </c>
      <c r="B31" s="892"/>
      <c r="C31" s="892"/>
      <c r="D31" s="535"/>
      <c r="E31" s="536" t="s">
        <v>1362</v>
      </c>
      <c r="F31" s="537">
        <v>0</v>
      </c>
      <c r="G31" s="537">
        <v>0</v>
      </c>
      <c r="H31" s="537">
        <v>0</v>
      </c>
      <c r="I31" s="537">
        <v>479246387</v>
      </c>
      <c r="J31" s="537">
        <v>0</v>
      </c>
      <c r="K31" s="537">
        <v>479246387</v>
      </c>
      <c r="L31" s="537">
        <v>479246387</v>
      </c>
      <c r="M31" s="893">
        <v>0</v>
      </c>
      <c r="N31" s="893"/>
      <c r="O31" s="360">
        <v>479246387</v>
      </c>
      <c r="P31" s="538">
        <v>100</v>
      </c>
      <c r="Q31" s="537">
        <v>479246387</v>
      </c>
      <c r="R31" s="893">
        <v>0</v>
      </c>
      <c r="S31" s="893"/>
      <c r="T31" s="537">
        <v>479246387</v>
      </c>
      <c r="U31" s="537">
        <v>0</v>
      </c>
      <c r="V31" s="537">
        <v>0</v>
      </c>
    </row>
    <row r="32" spans="1:22" ht="15" x14ac:dyDescent="0.25">
      <c r="A32" s="890" t="s">
        <v>1366</v>
      </c>
      <c r="B32" s="890"/>
      <c r="C32" s="890"/>
      <c r="D32" s="352" t="s">
        <v>1367</v>
      </c>
      <c r="E32" s="362" t="s">
        <v>1362</v>
      </c>
      <c r="F32" s="353">
        <v>0</v>
      </c>
      <c r="G32" s="353">
        <v>0</v>
      </c>
      <c r="H32" s="353">
        <v>0</v>
      </c>
      <c r="I32" s="353">
        <v>479246387</v>
      </c>
      <c r="J32" s="353">
        <v>0</v>
      </c>
      <c r="K32" s="353">
        <v>479246387</v>
      </c>
      <c r="L32" s="353">
        <v>479246387</v>
      </c>
      <c r="M32" s="891">
        <v>0</v>
      </c>
      <c r="N32" s="891"/>
      <c r="O32" s="360">
        <v>479246387</v>
      </c>
      <c r="P32" s="354">
        <v>100</v>
      </c>
      <c r="Q32" s="353">
        <v>479246387</v>
      </c>
      <c r="R32" s="891">
        <v>0</v>
      </c>
      <c r="S32" s="891"/>
      <c r="T32" s="353">
        <v>479246387</v>
      </c>
      <c r="U32" s="353">
        <v>0</v>
      </c>
      <c r="V32" s="353">
        <v>0</v>
      </c>
    </row>
    <row r="33" spans="1:23" ht="22.5" x14ac:dyDescent="0.25">
      <c r="A33" s="890" t="s">
        <v>1368</v>
      </c>
      <c r="B33" s="890"/>
      <c r="C33" s="890"/>
      <c r="D33" s="352"/>
      <c r="E33" s="362" t="s">
        <v>1369</v>
      </c>
      <c r="F33" s="353">
        <v>0</v>
      </c>
      <c r="G33" s="353">
        <v>0</v>
      </c>
      <c r="H33" s="353">
        <v>0</v>
      </c>
      <c r="I33" s="353">
        <v>17678000</v>
      </c>
      <c r="J33" s="353">
        <v>0</v>
      </c>
      <c r="K33" s="353">
        <v>17678000</v>
      </c>
      <c r="L33" s="353">
        <v>0</v>
      </c>
      <c r="M33" s="891">
        <v>0</v>
      </c>
      <c r="N33" s="891"/>
      <c r="O33" s="360">
        <v>0</v>
      </c>
      <c r="P33" s="354">
        <v>0</v>
      </c>
      <c r="Q33" s="353">
        <v>0</v>
      </c>
      <c r="R33" s="891">
        <v>0</v>
      </c>
      <c r="S33" s="891"/>
      <c r="T33" s="353">
        <v>0</v>
      </c>
      <c r="U33" s="353">
        <v>17678000</v>
      </c>
      <c r="V33" s="353">
        <v>0</v>
      </c>
    </row>
    <row r="34" spans="1:23" ht="22.5" x14ac:dyDescent="0.25">
      <c r="A34" s="890" t="s">
        <v>1370</v>
      </c>
      <c r="B34" s="890"/>
      <c r="C34" s="890"/>
      <c r="D34" s="352"/>
      <c r="E34" s="362" t="s">
        <v>1369</v>
      </c>
      <c r="F34" s="353">
        <v>0</v>
      </c>
      <c r="G34" s="353">
        <v>0</v>
      </c>
      <c r="H34" s="353">
        <v>0</v>
      </c>
      <c r="I34" s="353">
        <v>17678000</v>
      </c>
      <c r="J34" s="353">
        <v>0</v>
      </c>
      <c r="K34" s="353">
        <v>17678000</v>
      </c>
      <c r="L34" s="353">
        <v>0</v>
      </c>
      <c r="M34" s="891">
        <v>0</v>
      </c>
      <c r="N34" s="891"/>
      <c r="O34" s="360">
        <v>0</v>
      </c>
      <c r="P34" s="354">
        <v>0</v>
      </c>
      <c r="Q34" s="353">
        <v>0</v>
      </c>
      <c r="R34" s="891">
        <v>0</v>
      </c>
      <c r="S34" s="891"/>
      <c r="T34" s="353">
        <v>0</v>
      </c>
      <c r="U34" s="353">
        <v>17678000</v>
      </c>
      <c r="V34" s="353">
        <v>0</v>
      </c>
    </row>
    <row r="35" spans="1:23" ht="22.5" x14ac:dyDescent="0.25">
      <c r="A35" s="890" t="s">
        <v>1371</v>
      </c>
      <c r="B35" s="890"/>
      <c r="C35" s="890"/>
      <c r="D35" s="352"/>
      <c r="E35" s="362" t="s">
        <v>1369</v>
      </c>
      <c r="F35" s="353">
        <v>0</v>
      </c>
      <c r="G35" s="353">
        <v>0</v>
      </c>
      <c r="H35" s="353">
        <v>0</v>
      </c>
      <c r="I35" s="353">
        <v>17678000</v>
      </c>
      <c r="J35" s="353">
        <v>0</v>
      </c>
      <c r="K35" s="353">
        <v>17678000</v>
      </c>
      <c r="L35" s="353">
        <v>0</v>
      </c>
      <c r="M35" s="891">
        <v>0</v>
      </c>
      <c r="N35" s="891"/>
      <c r="O35" s="360">
        <v>0</v>
      </c>
      <c r="P35" s="354">
        <v>0</v>
      </c>
      <c r="Q35" s="353">
        <v>0</v>
      </c>
      <c r="R35" s="891">
        <v>0</v>
      </c>
      <c r="S35" s="891"/>
      <c r="T35" s="353">
        <v>0</v>
      </c>
      <c r="U35" s="353">
        <v>17678000</v>
      </c>
      <c r="V35" s="353">
        <v>0</v>
      </c>
    </row>
    <row r="36" spans="1:23" ht="22.5" x14ac:dyDescent="0.25">
      <c r="A36" s="890" t="s">
        <v>1372</v>
      </c>
      <c r="B36" s="890"/>
      <c r="C36" s="890"/>
      <c r="D36" s="352"/>
      <c r="E36" s="362" t="s">
        <v>1369</v>
      </c>
      <c r="F36" s="353">
        <v>0</v>
      </c>
      <c r="G36" s="353">
        <v>0</v>
      </c>
      <c r="H36" s="353">
        <v>0</v>
      </c>
      <c r="I36" s="353">
        <v>17678000</v>
      </c>
      <c r="J36" s="353">
        <v>0</v>
      </c>
      <c r="K36" s="353">
        <v>17678000</v>
      </c>
      <c r="L36" s="353">
        <v>0</v>
      </c>
      <c r="M36" s="891">
        <v>0</v>
      </c>
      <c r="N36" s="891"/>
      <c r="O36" s="360">
        <v>0</v>
      </c>
      <c r="P36" s="354">
        <v>0</v>
      </c>
      <c r="Q36" s="353">
        <v>0</v>
      </c>
      <c r="R36" s="891">
        <v>0</v>
      </c>
      <c r="S36" s="891"/>
      <c r="T36" s="353">
        <v>0</v>
      </c>
      <c r="U36" s="353">
        <v>17678000</v>
      </c>
      <c r="V36" s="353">
        <v>0</v>
      </c>
    </row>
    <row r="37" spans="1:23" ht="22.5" x14ac:dyDescent="0.25">
      <c r="A37" s="890" t="s">
        <v>1373</v>
      </c>
      <c r="B37" s="890"/>
      <c r="C37" s="890"/>
      <c r="D37" s="352" t="s">
        <v>1346</v>
      </c>
      <c r="E37" s="362" t="s">
        <v>1369</v>
      </c>
      <c r="F37" s="353">
        <v>0</v>
      </c>
      <c r="G37" s="353">
        <v>0</v>
      </c>
      <c r="H37" s="353">
        <v>0</v>
      </c>
      <c r="I37" s="353">
        <v>17678000</v>
      </c>
      <c r="J37" s="353">
        <v>0</v>
      </c>
      <c r="K37" s="353">
        <v>17678000</v>
      </c>
      <c r="L37" s="353">
        <v>0</v>
      </c>
      <c r="M37" s="891">
        <v>0</v>
      </c>
      <c r="N37" s="891"/>
      <c r="O37" s="360">
        <v>0</v>
      </c>
      <c r="P37" s="354">
        <v>0</v>
      </c>
      <c r="Q37" s="353">
        <v>0</v>
      </c>
      <c r="R37" s="891">
        <v>0</v>
      </c>
      <c r="S37" s="891"/>
      <c r="T37" s="353">
        <v>0</v>
      </c>
      <c r="U37" s="353">
        <v>17678000</v>
      </c>
      <c r="V37" s="353">
        <v>0</v>
      </c>
    </row>
    <row r="38" spans="1:23" ht="15" customHeight="1" x14ac:dyDescent="0.25">
      <c r="A38" s="897" t="s">
        <v>1374</v>
      </c>
      <c r="B38" s="897"/>
      <c r="C38" s="897"/>
      <c r="D38" s="897"/>
      <c r="E38" s="897"/>
      <c r="F38" s="355">
        <v>16745359237</v>
      </c>
      <c r="G38" s="355">
        <v>2206067.9700000002</v>
      </c>
      <c r="H38" s="355">
        <v>0</v>
      </c>
      <c r="I38" s="355">
        <v>7107565060</v>
      </c>
      <c r="J38" s="355">
        <v>7907565060</v>
      </c>
      <c r="K38" s="355">
        <v>15947565304.969999</v>
      </c>
      <c r="L38" s="355">
        <v>1221026337</v>
      </c>
      <c r="M38" s="898">
        <v>0</v>
      </c>
      <c r="N38" s="898"/>
      <c r="O38" s="361">
        <v>1221026337</v>
      </c>
      <c r="P38" s="356"/>
      <c r="Q38" s="355">
        <v>1081040402</v>
      </c>
      <c r="R38" s="898">
        <v>0</v>
      </c>
      <c r="S38" s="898"/>
      <c r="T38" s="355">
        <v>1081040402</v>
      </c>
      <c r="U38" s="355">
        <v>14726538967.969999</v>
      </c>
      <c r="V38" s="355">
        <v>85245935</v>
      </c>
    </row>
    <row r="39" spans="1:23" ht="42" customHeight="1" x14ac:dyDescent="0.25"/>
    <row r="40" spans="1:23" ht="3" customHeight="1" x14ac:dyDescent="0.25"/>
    <row r="41" spans="1:23" ht="12.75" customHeight="1" x14ac:dyDescent="0.25">
      <c r="G41" s="899" t="s">
        <v>1375</v>
      </c>
      <c r="H41" s="899"/>
      <c r="I41" s="899"/>
      <c r="J41" s="899"/>
      <c r="N41" s="899" t="s">
        <v>1376</v>
      </c>
      <c r="O41" s="899"/>
      <c r="P41" s="899"/>
      <c r="Q41" s="899"/>
      <c r="R41" s="899"/>
    </row>
    <row r="42" spans="1:23" ht="12.75" customHeight="1" x14ac:dyDescent="0.25">
      <c r="G42" s="899" t="s">
        <v>1377</v>
      </c>
      <c r="H42" s="899"/>
      <c r="I42" s="899"/>
      <c r="J42" s="899"/>
      <c r="N42" s="899" t="s">
        <v>1378</v>
      </c>
      <c r="O42" s="899"/>
      <c r="P42" s="899"/>
      <c r="Q42" s="899"/>
      <c r="R42" s="899"/>
    </row>
    <row r="43" spans="1:23" ht="11.25" customHeight="1" x14ac:dyDescent="0.25"/>
    <row r="44" spans="1:23" ht="16.5" customHeight="1" x14ac:dyDescent="0.25">
      <c r="C44" s="896" t="s">
        <v>1379</v>
      </c>
      <c r="D44" s="896"/>
      <c r="E44" s="896"/>
      <c r="F44" s="896"/>
      <c r="G44" s="896"/>
      <c r="H44" s="896"/>
      <c r="I44" s="896"/>
      <c r="J44" s="896"/>
      <c r="K44" s="896"/>
      <c r="L44" s="896"/>
      <c r="M44" s="896"/>
      <c r="N44" s="896"/>
      <c r="O44" s="896"/>
      <c r="P44" s="896"/>
      <c r="Q44" s="896"/>
      <c r="R44" s="896"/>
      <c r="S44" s="896"/>
      <c r="T44" s="896"/>
      <c r="U44" s="896"/>
      <c r="V44" s="896"/>
      <c r="W44" s="896"/>
    </row>
  </sheetData>
  <mergeCells count="103">
    <mergeCell ref="C44:W44"/>
    <mergeCell ref="A38:E38"/>
    <mergeCell ref="M38:N38"/>
    <mergeCell ref="R38:S38"/>
    <mergeCell ref="G41:J41"/>
    <mergeCell ref="N41:R41"/>
    <mergeCell ref="G42:J42"/>
    <mergeCell ref="N42:R42"/>
    <mergeCell ref="A36:C36"/>
    <mergeCell ref="M36:N36"/>
    <mergeCell ref="R36:S36"/>
    <mergeCell ref="A37:C37"/>
    <mergeCell ref="M37:N37"/>
    <mergeCell ref="R37:S37"/>
    <mergeCell ref="A34:C34"/>
    <mergeCell ref="M34:N34"/>
    <mergeCell ref="R34:S34"/>
    <mergeCell ref="A35:C35"/>
    <mergeCell ref="M35:N35"/>
    <mergeCell ref="R35:S35"/>
    <mergeCell ref="A32:C32"/>
    <mergeCell ref="M32:N32"/>
    <mergeCell ref="R32:S32"/>
    <mergeCell ref="A33:C33"/>
    <mergeCell ref="M33:N33"/>
    <mergeCell ref="R33:S33"/>
    <mergeCell ref="A30:C30"/>
    <mergeCell ref="M30:N30"/>
    <mergeCell ref="R30:S30"/>
    <mergeCell ref="A31:C31"/>
    <mergeCell ref="M31:N31"/>
    <mergeCell ref="R31:S31"/>
    <mergeCell ref="A28:C28"/>
    <mergeCell ref="M28:N28"/>
    <mergeCell ref="R28:S28"/>
    <mergeCell ref="A29:C29"/>
    <mergeCell ref="M29:N29"/>
    <mergeCell ref="R29:S29"/>
    <mergeCell ref="A26:C26"/>
    <mergeCell ref="M26:N26"/>
    <mergeCell ref="R26:S26"/>
    <mergeCell ref="A27:C27"/>
    <mergeCell ref="M27:N27"/>
    <mergeCell ref="R27:S27"/>
    <mergeCell ref="A24:C24"/>
    <mergeCell ref="M24:N24"/>
    <mergeCell ref="R24:S24"/>
    <mergeCell ref="A25:C25"/>
    <mergeCell ref="M25:N25"/>
    <mergeCell ref="R25:S25"/>
    <mergeCell ref="A22:C22"/>
    <mergeCell ref="M22:N22"/>
    <mergeCell ref="R22:S22"/>
    <mergeCell ref="A23:C23"/>
    <mergeCell ref="M23:N23"/>
    <mergeCell ref="R23:S23"/>
    <mergeCell ref="A20:C20"/>
    <mergeCell ref="M20:N20"/>
    <mergeCell ref="R20:S20"/>
    <mergeCell ref="A21:C21"/>
    <mergeCell ref="M21:N21"/>
    <mergeCell ref="R21:S21"/>
    <mergeCell ref="A18:C18"/>
    <mergeCell ref="M18:N18"/>
    <mergeCell ref="R18:S18"/>
    <mergeCell ref="A19:C19"/>
    <mergeCell ref="M19:N19"/>
    <mergeCell ref="R19:S19"/>
    <mergeCell ref="A16:C16"/>
    <mergeCell ref="M16:N16"/>
    <mergeCell ref="R16:S16"/>
    <mergeCell ref="A17:C17"/>
    <mergeCell ref="M17:N17"/>
    <mergeCell ref="R17:S17"/>
    <mergeCell ref="A11:D11"/>
    <mergeCell ref="M11:N11"/>
    <mergeCell ref="R11:S11"/>
    <mergeCell ref="G2:Q5"/>
    <mergeCell ref="A14:C14"/>
    <mergeCell ref="M14:N14"/>
    <mergeCell ref="R14:S14"/>
    <mergeCell ref="A15:C15"/>
    <mergeCell ref="M15:N15"/>
    <mergeCell ref="R15:S15"/>
    <mergeCell ref="A12:D12"/>
    <mergeCell ref="M12:N12"/>
    <mergeCell ref="R12:S12"/>
    <mergeCell ref="A13:C13"/>
    <mergeCell ref="M13:N13"/>
    <mergeCell ref="R13:S13"/>
    <mergeCell ref="T2:V2"/>
    <mergeCell ref="U3:V3"/>
    <mergeCell ref="B6:D6"/>
    <mergeCell ref="B7:D7"/>
    <mergeCell ref="A9:D9"/>
    <mergeCell ref="F9:K9"/>
    <mergeCell ref="L9:O9"/>
    <mergeCell ref="Q9:T9"/>
    <mergeCell ref="A10:D10"/>
    <mergeCell ref="G10:H10"/>
    <mergeCell ref="I10:J10"/>
    <mergeCell ref="M10:N10"/>
    <mergeCell ref="R10:S10"/>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EP636"/>
  <sheetViews>
    <sheetView topLeftCell="C86" workbookViewId="0">
      <selection activeCell="D104" sqref="D104"/>
    </sheetView>
  </sheetViews>
  <sheetFormatPr baseColWidth="10" defaultRowHeight="15" x14ac:dyDescent="0.25"/>
  <cols>
    <col min="1" max="1" width="3.7109375" style="88" customWidth="1"/>
    <col min="2" max="2" width="23.5703125" style="88" customWidth="1"/>
    <col min="3" max="3" width="22" style="88" customWidth="1"/>
    <col min="4" max="4" width="19.42578125" style="88" customWidth="1"/>
    <col min="5" max="5" width="20.85546875" style="88" customWidth="1"/>
    <col min="6" max="6" width="22.7109375" style="88" customWidth="1"/>
    <col min="7" max="7" width="16" style="88" hidden="1" customWidth="1"/>
    <col min="8" max="8" width="19.5703125" style="88" bestFit="1" customWidth="1"/>
    <col min="9" max="9" width="21.5703125" style="88" customWidth="1"/>
    <col min="10" max="10" width="24.85546875" style="88" hidden="1" customWidth="1"/>
    <col min="11" max="11" width="15.7109375" style="88" bestFit="1" customWidth="1"/>
    <col min="12" max="48" width="11.42578125" style="88"/>
    <col min="49" max="49" width="25.7109375" style="89" customWidth="1"/>
    <col min="50" max="55" width="25.7109375" style="88" customWidth="1"/>
    <col min="56" max="136" width="11.42578125" style="88"/>
    <col min="137" max="137" width="23.85546875" style="88" customWidth="1"/>
    <col min="138" max="138" width="37.7109375" style="88" customWidth="1"/>
    <col min="139" max="139" width="43.7109375" style="88" customWidth="1"/>
    <col min="140" max="140" width="28.7109375" style="88" customWidth="1"/>
    <col min="141" max="256" width="11.42578125" style="88"/>
    <col min="257" max="257" width="3.7109375" style="88" customWidth="1"/>
    <col min="258" max="258" width="23.5703125" style="88" customWidth="1"/>
    <col min="259" max="259" width="22" style="88" customWidth="1"/>
    <col min="260" max="260" width="19.42578125" style="88" customWidth="1"/>
    <col min="261" max="261" width="20.85546875" style="88" customWidth="1"/>
    <col min="262" max="262" width="22.7109375" style="88" customWidth="1"/>
    <col min="263" max="263" width="16" style="88" customWidth="1"/>
    <col min="264" max="264" width="19.5703125" style="88" customWidth="1"/>
    <col min="265" max="265" width="21.5703125" style="88" customWidth="1"/>
    <col min="266" max="267" width="0" style="88" hidden="1" customWidth="1"/>
    <col min="268" max="304" width="11.42578125" style="88"/>
    <col min="305" max="311" width="25.7109375" style="88" customWidth="1"/>
    <col min="312" max="392" width="11.42578125" style="88"/>
    <col min="393" max="393" width="23.85546875" style="88" customWidth="1"/>
    <col min="394" max="394" width="37.7109375" style="88" customWidth="1"/>
    <col min="395" max="395" width="43.7109375" style="88" customWidth="1"/>
    <col min="396" max="396" width="28.7109375" style="88" customWidth="1"/>
    <col min="397" max="512" width="11.42578125" style="88"/>
    <col min="513" max="513" width="3.7109375" style="88" customWidth="1"/>
    <col min="514" max="514" width="23.5703125" style="88" customWidth="1"/>
    <col min="515" max="515" width="22" style="88" customWidth="1"/>
    <col min="516" max="516" width="19.42578125" style="88" customWidth="1"/>
    <col min="517" max="517" width="20.85546875" style="88" customWidth="1"/>
    <col min="518" max="518" width="22.7109375" style="88" customWidth="1"/>
    <col min="519" max="519" width="16" style="88" customWidth="1"/>
    <col min="520" max="520" width="19.5703125" style="88" customWidth="1"/>
    <col min="521" max="521" width="21.5703125" style="88" customWidth="1"/>
    <col min="522" max="523" width="0" style="88" hidden="1" customWidth="1"/>
    <col min="524" max="560" width="11.42578125" style="88"/>
    <col min="561" max="567" width="25.7109375" style="88" customWidth="1"/>
    <col min="568" max="648" width="11.42578125" style="88"/>
    <col min="649" max="649" width="23.85546875" style="88" customWidth="1"/>
    <col min="650" max="650" width="37.7109375" style="88" customWidth="1"/>
    <col min="651" max="651" width="43.7109375" style="88" customWidth="1"/>
    <col min="652" max="652" width="28.7109375" style="88" customWidth="1"/>
    <col min="653" max="768" width="11.42578125" style="88"/>
    <col min="769" max="769" width="3.7109375" style="88" customWidth="1"/>
    <col min="770" max="770" width="23.5703125" style="88" customWidth="1"/>
    <col min="771" max="771" width="22" style="88" customWidth="1"/>
    <col min="772" max="772" width="19.42578125" style="88" customWidth="1"/>
    <col min="773" max="773" width="20.85546875" style="88" customWidth="1"/>
    <col min="774" max="774" width="22.7109375" style="88" customWidth="1"/>
    <col min="775" max="775" width="16" style="88" customWidth="1"/>
    <col min="776" max="776" width="19.5703125" style="88" customWidth="1"/>
    <col min="777" max="777" width="21.5703125" style="88" customWidth="1"/>
    <col min="778" max="779" width="0" style="88" hidden="1" customWidth="1"/>
    <col min="780" max="816" width="11.42578125" style="88"/>
    <col min="817" max="823" width="25.7109375" style="88" customWidth="1"/>
    <col min="824" max="904" width="11.42578125" style="88"/>
    <col min="905" max="905" width="23.85546875" style="88" customWidth="1"/>
    <col min="906" max="906" width="37.7109375" style="88" customWidth="1"/>
    <col min="907" max="907" width="43.7109375" style="88" customWidth="1"/>
    <col min="908" max="908" width="28.7109375" style="88" customWidth="1"/>
    <col min="909" max="1024" width="11.42578125" style="88"/>
    <col min="1025" max="1025" width="3.7109375" style="88" customWidth="1"/>
    <col min="1026" max="1026" width="23.5703125" style="88" customWidth="1"/>
    <col min="1027" max="1027" width="22" style="88" customWidth="1"/>
    <col min="1028" max="1028" width="19.42578125" style="88" customWidth="1"/>
    <col min="1029" max="1029" width="20.85546875" style="88" customWidth="1"/>
    <col min="1030" max="1030" width="22.7109375" style="88" customWidth="1"/>
    <col min="1031" max="1031" width="16" style="88" customWidth="1"/>
    <col min="1032" max="1032" width="19.5703125" style="88" customWidth="1"/>
    <col min="1033" max="1033" width="21.5703125" style="88" customWidth="1"/>
    <col min="1034" max="1035" width="0" style="88" hidden="1" customWidth="1"/>
    <col min="1036" max="1072" width="11.42578125" style="88"/>
    <col min="1073" max="1079" width="25.7109375" style="88" customWidth="1"/>
    <col min="1080" max="1160" width="11.42578125" style="88"/>
    <col min="1161" max="1161" width="23.85546875" style="88" customWidth="1"/>
    <col min="1162" max="1162" width="37.7109375" style="88" customWidth="1"/>
    <col min="1163" max="1163" width="43.7109375" style="88" customWidth="1"/>
    <col min="1164" max="1164" width="28.7109375" style="88" customWidth="1"/>
    <col min="1165" max="1280" width="11.42578125" style="88"/>
    <col min="1281" max="1281" width="3.7109375" style="88" customWidth="1"/>
    <col min="1282" max="1282" width="23.5703125" style="88" customWidth="1"/>
    <col min="1283" max="1283" width="22" style="88" customWidth="1"/>
    <col min="1284" max="1284" width="19.42578125" style="88" customWidth="1"/>
    <col min="1285" max="1285" width="20.85546875" style="88" customWidth="1"/>
    <col min="1286" max="1286" width="22.7109375" style="88" customWidth="1"/>
    <col min="1287" max="1287" width="16" style="88" customWidth="1"/>
    <col min="1288" max="1288" width="19.5703125" style="88" customWidth="1"/>
    <col min="1289" max="1289" width="21.5703125" style="88" customWidth="1"/>
    <col min="1290" max="1291" width="0" style="88" hidden="1" customWidth="1"/>
    <col min="1292" max="1328" width="11.42578125" style="88"/>
    <col min="1329" max="1335" width="25.7109375" style="88" customWidth="1"/>
    <col min="1336" max="1416" width="11.42578125" style="88"/>
    <col min="1417" max="1417" width="23.85546875" style="88" customWidth="1"/>
    <col min="1418" max="1418" width="37.7109375" style="88" customWidth="1"/>
    <col min="1419" max="1419" width="43.7109375" style="88" customWidth="1"/>
    <col min="1420" max="1420" width="28.7109375" style="88" customWidth="1"/>
    <col min="1421" max="1536" width="11.42578125" style="88"/>
    <col min="1537" max="1537" width="3.7109375" style="88" customWidth="1"/>
    <col min="1538" max="1538" width="23.5703125" style="88" customWidth="1"/>
    <col min="1539" max="1539" width="22" style="88" customWidth="1"/>
    <col min="1540" max="1540" width="19.42578125" style="88" customWidth="1"/>
    <col min="1541" max="1541" width="20.85546875" style="88" customWidth="1"/>
    <col min="1542" max="1542" width="22.7109375" style="88" customWidth="1"/>
    <col min="1543" max="1543" width="16" style="88" customWidth="1"/>
    <col min="1544" max="1544" width="19.5703125" style="88" customWidth="1"/>
    <col min="1545" max="1545" width="21.5703125" style="88" customWidth="1"/>
    <col min="1546" max="1547" width="0" style="88" hidden="1" customWidth="1"/>
    <col min="1548" max="1584" width="11.42578125" style="88"/>
    <col min="1585" max="1591" width="25.7109375" style="88" customWidth="1"/>
    <col min="1592" max="1672" width="11.42578125" style="88"/>
    <col min="1673" max="1673" width="23.85546875" style="88" customWidth="1"/>
    <col min="1674" max="1674" width="37.7109375" style="88" customWidth="1"/>
    <col min="1675" max="1675" width="43.7109375" style="88" customWidth="1"/>
    <col min="1676" max="1676" width="28.7109375" style="88" customWidth="1"/>
    <col min="1677" max="1792" width="11.42578125" style="88"/>
    <col min="1793" max="1793" width="3.7109375" style="88" customWidth="1"/>
    <col min="1794" max="1794" width="23.5703125" style="88" customWidth="1"/>
    <col min="1795" max="1795" width="22" style="88" customWidth="1"/>
    <col min="1796" max="1796" width="19.42578125" style="88" customWidth="1"/>
    <col min="1797" max="1797" width="20.85546875" style="88" customWidth="1"/>
    <col min="1798" max="1798" width="22.7109375" style="88" customWidth="1"/>
    <col min="1799" max="1799" width="16" style="88" customWidth="1"/>
    <col min="1800" max="1800" width="19.5703125" style="88" customWidth="1"/>
    <col min="1801" max="1801" width="21.5703125" style="88" customWidth="1"/>
    <col min="1802" max="1803" width="0" style="88" hidden="1" customWidth="1"/>
    <col min="1804" max="1840" width="11.42578125" style="88"/>
    <col min="1841" max="1847" width="25.7109375" style="88" customWidth="1"/>
    <col min="1848" max="1928" width="11.42578125" style="88"/>
    <col min="1929" max="1929" width="23.85546875" style="88" customWidth="1"/>
    <col min="1930" max="1930" width="37.7109375" style="88" customWidth="1"/>
    <col min="1931" max="1931" width="43.7109375" style="88" customWidth="1"/>
    <col min="1932" max="1932" width="28.7109375" style="88" customWidth="1"/>
    <col min="1933" max="2048" width="11.42578125" style="88"/>
    <col min="2049" max="2049" width="3.7109375" style="88" customWidth="1"/>
    <col min="2050" max="2050" width="23.5703125" style="88" customWidth="1"/>
    <col min="2051" max="2051" width="22" style="88" customWidth="1"/>
    <col min="2052" max="2052" width="19.42578125" style="88" customWidth="1"/>
    <col min="2053" max="2053" width="20.85546875" style="88" customWidth="1"/>
    <col min="2054" max="2054" width="22.7109375" style="88" customWidth="1"/>
    <col min="2055" max="2055" width="16" style="88" customWidth="1"/>
    <col min="2056" max="2056" width="19.5703125" style="88" customWidth="1"/>
    <col min="2057" max="2057" width="21.5703125" style="88" customWidth="1"/>
    <col min="2058" max="2059" width="0" style="88" hidden="1" customWidth="1"/>
    <col min="2060" max="2096" width="11.42578125" style="88"/>
    <col min="2097" max="2103" width="25.7109375" style="88" customWidth="1"/>
    <col min="2104" max="2184" width="11.42578125" style="88"/>
    <col min="2185" max="2185" width="23.85546875" style="88" customWidth="1"/>
    <col min="2186" max="2186" width="37.7109375" style="88" customWidth="1"/>
    <col min="2187" max="2187" width="43.7109375" style="88" customWidth="1"/>
    <col min="2188" max="2188" width="28.7109375" style="88" customWidth="1"/>
    <col min="2189" max="2304" width="11.42578125" style="88"/>
    <col min="2305" max="2305" width="3.7109375" style="88" customWidth="1"/>
    <col min="2306" max="2306" width="23.5703125" style="88" customWidth="1"/>
    <col min="2307" max="2307" width="22" style="88" customWidth="1"/>
    <col min="2308" max="2308" width="19.42578125" style="88" customWidth="1"/>
    <col min="2309" max="2309" width="20.85546875" style="88" customWidth="1"/>
    <col min="2310" max="2310" width="22.7109375" style="88" customWidth="1"/>
    <col min="2311" max="2311" width="16" style="88" customWidth="1"/>
    <col min="2312" max="2312" width="19.5703125" style="88" customWidth="1"/>
    <col min="2313" max="2313" width="21.5703125" style="88" customWidth="1"/>
    <col min="2314" max="2315" width="0" style="88" hidden="1" customWidth="1"/>
    <col min="2316" max="2352" width="11.42578125" style="88"/>
    <col min="2353" max="2359" width="25.7109375" style="88" customWidth="1"/>
    <col min="2360" max="2440" width="11.42578125" style="88"/>
    <col min="2441" max="2441" width="23.85546875" style="88" customWidth="1"/>
    <col min="2442" max="2442" width="37.7109375" style="88" customWidth="1"/>
    <col min="2443" max="2443" width="43.7109375" style="88" customWidth="1"/>
    <col min="2444" max="2444" width="28.7109375" style="88" customWidth="1"/>
    <col min="2445" max="2560" width="11.42578125" style="88"/>
    <col min="2561" max="2561" width="3.7109375" style="88" customWidth="1"/>
    <col min="2562" max="2562" width="23.5703125" style="88" customWidth="1"/>
    <col min="2563" max="2563" width="22" style="88" customWidth="1"/>
    <col min="2564" max="2564" width="19.42578125" style="88" customWidth="1"/>
    <col min="2565" max="2565" width="20.85546875" style="88" customWidth="1"/>
    <col min="2566" max="2566" width="22.7109375" style="88" customWidth="1"/>
    <col min="2567" max="2567" width="16" style="88" customWidth="1"/>
    <col min="2568" max="2568" width="19.5703125" style="88" customWidth="1"/>
    <col min="2569" max="2569" width="21.5703125" style="88" customWidth="1"/>
    <col min="2570" max="2571" width="0" style="88" hidden="1" customWidth="1"/>
    <col min="2572" max="2608" width="11.42578125" style="88"/>
    <col min="2609" max="2615" width="25.7109375" style="88" customWidth="1"/>
    <col min="2616" max="2696" width="11.42578125" style="88"/>
    <col min="2697" max="2697" width="23.85546875" style="88" customWidth="1"/>
    <col min="2698" max="2698" width="37.7109375" style="88" customWidth="1"/>
    <col min="2699" max="2699" width="43.7109375" style="88" customWidth="1"/>
    <col min="2700" max="2700" width="28.7109375" style="88" customWidth="1"/>
    <col min="2701" max="2816" width="11.42578125" style="88"/>
    <col min="2817" max="2817" width="3.7109375" style="88" customWidth="1"/>
    <col min="2818" max="2818" width="23.5703125" style="88" customWidth="1"/>
    <col min="2819" max="2819" width="22" style="88" customWidth="1"/>
    <col min="2820" max="2820" width="19.42578125" style="88" customWidth="1"/>
    <col min="2821" max="2821" width="20.85546875" style="88" customWidth="1"/>
    <col min="2822" max="2822" width="22.7109375" style="88" customWidth="1"/>
    <col min="2823" max="2823" width="16" style="88" customWidth="1"/>
    <col min="2824" max="2824" width="19.5703125" style="88" customWidth="1"/>
    <col min="2825" max="2825" width="21.5703125" style="88" customWidth="1"/>
    <col min="2826" max="2827" width="0" style="88" hidden="1" customWidth="1"/>
    <col min="2828" max="2864" width="11.42578125" style="88"/>
    <col min="2865" max="2871" width="25.7109375" style="88" customWidth="1"/>
    <col min="2872" max="2952" width="11.42578125" style="88"/>
    <col min="2953" max="2953" width="23.85546875" style="88" customWidth="1"/>
    <col min="2954" max="2954" width="37.7109375" style="88" customWidth="1"/>
    <col min="2955" max="2955" width="43.7109375" style="88" customWidth="1"/>
    <col min="2956" max="2956" width="28.7109375" style="88" customWidth="1"/>
    <col min="2957" max="3072" width="11.42578125" style="88"/>
    <col min="3073" max="3073" width="3.7109375" style="88" customWidth="1"/>
    <col min="3074" max="3074" width="23.5703125" style="88" customWidth="1"/>
    <col min="3075" max="3075" width="22" style="88" customWidth="1"/>
    <col min="3076" max="3076" width="19.42578125" style="88" customWidth="1"/>
    <col min="3077" max="3077" width="20.85546875" style="88" customWidth="1"/>
    <col min="3078" max="3078" width="22.7109375" style="88" customWidth="1"/>
    <col min="3079" max="3079" width="16" style="88" customWidth="1"/>
    <col min="3080" max="3080" width="19.5703125" style="88" customWidth="1"/>
    <col min="3081" max="3081" width="21.5703125" style="88" customWidth="1"/>
    <col min="3082" max="3083" width="0" style="88" hidden="1" customWidth="1"/>
    <col min="3084" max="3120" width="11.42578125" style="88"/>
    <col min="3121" max="3127" width="25.7109375" style="88" customWidth="1"/>
    <col min="3128" max="3208" width="11.42578125" style="88"/>
    <col min="3209" max="3209" width="23.85546875" style="88" customWidth="1"/>
    <col min="3210" max="3210" width="37.7109375" style="88" customWidth="1"/>
    <col min="3211" max="3211" width="43.7109375" style="88" customWidth="1"/>
    <col min="3212" max="3212" width="28.7109375" style="88" customWidth="1"/>
    <col min="3213" max="3328" width="11.42578125" style="88"/>
    <col min="3329" max="3329" width="3.7109375" style="88" customWidth="1"/>
    <col min="3330" max="3330" width="23.5703125" style="88" customWidth="1"/>
    <col min="3331" max="3331" width="22" style="88" customWidth="1"/>
    <col min="3332" max="3332" width="19.42578125" style="88" customWidth="1"/>
    <col min="3333" max="3333" width="20.85546875" style="88" customWidth="1"/>
    <col min="3334" max="3334" width="22.7109375" style="88" customWidth="1"/>
    <col min="3335" max="3335" width="16" style="88" customWidth="1"/>
    <col min="3336" max="3336" width="19.5703125" style="88" customWidth="1"/>
    <col min="3337" max="3337" width="21.5703125" style="88" customWidth="1"/>
    <col min="3338" max="3339" width="0" style="88" hidden="1" customWidth="1"/>
    <col min="3340" max="3376" width="11.42578125" style="88"/>
    <col min="3377" max="3383" width="25.7109375" style="88" customWidth="1"/>
    <col min="3384" max="3464" width="11.42578125" style="88"/>
    <col min="3465" max="3465" width="23.85546875" style="88" customWidth="1"/>
    <col min="3466" max="3466" width="37.7109375" style="88" customWidth="1"/>
    <col min="3467" max="3467" width="43.7109375" style="88" customWidth="1"/>
    <col min="3468" max="3468" width="28.7109375" style="88" customWidth="1"/>
    <col min="3469" max="3584" width="11.42578125" style="88"/>
    <col min="3585" max="3585" width="3.7109375" style="88" customWidth="1"/>
    <col min="3586" max="3586" width="23.5703125" style="88" customWidth="1"/>
    <col min="3587" max="3587" width="22" style="88" customWidth="1"/>
    <col min="3588" max="3588" width="19.42578125" style="88" customWidth="1"/>
    <col min="3589" max="3589" width="20.85546875" style="88" customWidth="1"/>
    <col min="3590" max="3590" width="22.7109375" style="88" customWidth="1"/>
    <col min="3591" max="3591" width="16" style="88" customWidth="1"/>
    <col min="3592" max="3592" width="19.5703125" style="88" customWidth="1"/>
    <col min="3593" max="3593" width="21.5703125" style="88" customWidth="1"/>
    <col min="3594" max="3595" width="0" style="88" hidden="1" customWidth="1"/>
    <col min="3596" max="3632" width="11.42578125" style="88"/>
    <col min="3633" max="3639" width="25.7109375" style="88" customWidth="1"/>
    <col min="3640" max="3720" width="11.42578125" style="88"/>
    <col min="3721" max="3721" width="23.85546875" style="88" customWidth="1"/>
    <col min="3722" max="3722" width="37.7109375" style="88" customWidth="1"/>
    <col min="3723" max="3723" width="43.7109375" style="88" customWidth="1"/>
    <col min="3724" max="3724" width="28.7109375" style="88" customWidth="1"/>
    <col min="3725" max="3840" width="11.42578125" style="88"/>
    <col min="3841" max="3841" width="3.7109375" style="88" customWidth="1"/>
    <col min="3842" max="3842" width="23.5703125" style="88" customWidth="1"/>
    <col min="3843" max="3843" width="22" style="88" customWidth="1"/>
    <col min="3844" max="3844" width="19.42578125" style="88" customWidth="1"/>
    <col min="3845" max="3845" width="20.85546875" style="88" customWidth="1"/>
    <col min="3846" max="3846" width="22.7109375" style="88" customWidth="1"/>
    <col min="3847" max="3847" width="16" style="88" customWidth="1"/>
    <col min="3848" max="3848" width="19.5703125" style="88" customWidth="1"/>
    <col min="3849" max="3849" width="21.5703125" style="88" customWidth="1"/>
    <col min="3850" max="3851" width="0" style="88" hidden="1" customWidth="1"/>
    <col min="3852" max="3888" width="11.42578125" style="88"/>
    <col min="3889" max="3895" width="25.7109375" style="88" customWidth="1"/>
    <col min="3896" max="3976" width="11.42578125" style="88"/>
    <col min="3977" max="3977" width="23.85546875" style="88" customWidth="1"/>
    <col min="3978" max="3978" width="37.7109375" style="88" customWidth="1"/>
    <col min="3979" max="3979" width="43.7109375" style="88" customWidth="1"/>
    <col min="3980" max="3980" width="28.7109375" style="88" customWidth="1"/>
    <col min="3981" max="4096" width="11.42578125" style="88"/>
    <col min="4097" max="4097" width="3.7109375" style="88" customWidth="1"/>
    <col min="4098" max="4098" width="23.5703125" style="88" customWidth="1"/>
    <col min="4099" max="4099" width="22" style="88" customWidth="1"/>
    <col min="4100" max="4100" width="19.42578125" style="88" customWidth="1"/>
    <col min="4101" max="4101" width="20.85546875" style="88" customWidth="1"/>
    <col min="4102" max="4102" width="22.7109375" style="88" customWidth="1"/>
    <col min="4103" max="4103" width="16" style="88" customWidth="1"/>
    <col min="4104" max="4104" width="19.5703125" style="88" customWidth="1"/>
    <col min="4105" max="4105" width="21.5703125" style="88" customWidth="1"/>
    <col min="4106" max="4107" width="0" style="88" hidden="1" customWidth="1"/>
    <col min="4108" max="4144" width="11.42578125" style="88"/>
    <col min="4145" max="4151" width="25.7109375" style="88" customWidth="1"/>
    <col min="4152" max="4232" width="11.42578125" style="88"/>
    <col min="4233" max="4233" width="23.85546875" style="88" customWidth="1"/>
    <col min="4234" max="4234" width="37.7109375" style="88" customWidth="1"/>
    <col min="4235" max="4235" width="43.7109375" style="88" customWidth="1"/>
    <col min="4236" max="4236" width="28.7109375" style="88" customWidth="1"/>
    <col min="4237" max="4352" width="11.42578125" style="88"/>
    <col min="4353" max="4353" width="3.7109375" style="88" customWidth="1"/>
    <col min="4354" max="4354" width="23.5703125" style="88" customWidth="1"/>
    <col min="4355" max="4355" width="22" style="88" customWidth="1"/>
    <col min="4356" max="4356" width="19.42578125" style="88" customWidth="1"/>
    <col min="4357" max="4357" width="20.85546875" style="88" customWidth="1"/>
    <col min="4358" max="4358" width="22.7109375" style="88" customWidth="1"/>
    <col min="4359" max="4359" width="16" style="88" customWidth="1"/>
    <col min="4360" max="4360" width="19.5703125" style="88" customWidth="1"/>
    <col min="4361" max="4361" width="21.5703125" style="88" customWidth="1"/>
    <col min="4362" max="4363" width="0" style="88" hidden="1" customWidth="1"/>
    <col min="4364" max="4400" width="11.42578125" style="88"/>
    <col min="4401" max="4407" width="25.7109375" style="88" customWidth="1"/>
    <col min="4408" max="4488" width="11.42578125" style="88"/>
    <col min="4489" max="4489" width="23.85546875" style="88" customWidth="1"/>
    <col min="4490" max="4490" width="37.7109375" style="88" customWidth="1"/>
    <col min="4491" max="4491" width="43.7109375" style="88" customWidth="1"/>
    <col min="4492" max="4492" width="28.7109375" style="88" customWidth="1"/>
    <col min="4493" max="4608" width="11.42578125" style="88"/>
    <col min="4609" max="4609" width="3.7109375" style="88" customWidth="1"/>
    <col min="4610" max="4610" width="23.5703125" style="88" customWidth="1"/>
    <col min="4611" max="4611" width="22" style="88" customWidth="1"/>
    <col min="4612" max="4612" width="19.42578125" style="88" customWidth="1"/>
    <col min="4613" max="4613" width="20.85546875" style="88" customWidth="1"/>
    <col min="4614" max="4614" width="22.7109375" style="88" customWidth="1"/>
    <col min="4615" max="4615" width="16" style="88" customWidth="1"/>
    <col min="4616" max="4616" width="19.5703125" style="88" customWidth="1"/>
    <col min="4617" max="4617" width="21.5703125" style="88" customWidth="1"/>
    <col min="4618" max="4619" width="0" style="88" hidden="1" customWidth="1"/>
    <col min="4620" max="4656" width="11.42578125" style="88"/>
    <col min="4657" max="4663" width="25.7109375" style="88" customWidth="1"/>
    <col min="4664" max="4744" width="11.42578125" style="88"/>
    <col min="4745" max="4745" width="23.85546875" style="88" customWidth="1"/>
    <col min="4746" max="4746" width="37.7109375" style="88" customWidth="1"/>
    <col min="4747" max="4747" width="43.7109375" style="88" customWidth="1"/>
    <col min="4748" max="4748" width="28.7109375" style="88" customWidth="1"/>
    <col min="4749" max="4864" width="11.42578125" style="88"/>
    <col min="4865" max="4865" width="3.7109375" style="88" customWidth="1"/>
    <col min="4866" max="4866" width="23.5703125" style="88" customWidth="1"/>
    <col min="4867" max="4867" width="22" style="88" customWidth="1"/>
    <col min="4868" max="4868" width="19.42578125" style="88" customWidth="1"/>
    <col min="4869" max="4869" width="20.85546875" style="88" customWidth="1"/>
    <col min="4870" max="4870" width="22.7109375" style="88" customWidth="1"/>
    <col min="4871" max="4871" width="16" style="88" customWidth="1"/>
    <col min="4872" max="4872" width="19.5703125" style="88" customWidth="1"/>
    <col min="4873" max="4873" width="21.5703125" style="88" customWidth="1"/>
    <col min="4874" max="4875" width="0" style="88" hidden="1" customWidth="1"/>
    <col min="4876" max="4912" width="11.42578125" style="88"/>
    <col min="4913" max="4919" width="25.7109375" style="88" customWidth="1"/>
    <col min="4920" max="5000" width="11.42578125" style="88"/>
    <col min="5001" max="5001" width="23.85546875" style="88" customWidth="1"/>
    <col min="5002" max="5002" width="37.7109375" style="88" customWidth="1"/>
    <col min="5003" max="5003" width="43.7109375" style="88" customWidth="1"/>
    <col min="5004" max="5004" width="28.7109375" style="88" customWidth="1"/>
    <col min="5005" max="5120" width="11.42578125" style="88"/>
    <col min="5121" max="5121" width="3.7109375" style="88" customWidth="1"/>
    <col min="5122" max="5122" width="23.5703125" style="88" customWidth="1"/>
    <col min="5123" max="5123" width="22" style="88" customWidth="1"/>
    <col min="5124" max="5124" width="19.42578125" style="88" customWidth="1"/>
    <col min="5125" max="5125" width="20.85546875" style="88" customWidth="1"/>
    <col min="5126" max="5126" width="22.7109375" style="88" customWidth="1"/>
    <col min="5127" max="5127" width="16" style="88" customWidth="1"/>
    <col min="5128" max="5128" width="19.5703125" style="88" customWidth="1"/>
    <col min="5129" max="5129" width="21.5703125" style="88" customWidth="1"/>
    <col min="5130" max="5131" width="0" style="88" hidden="1" customWidth="1"/>
    <col min="5132" max="5168" width="11.42578125" style="88"/>
    <col min="5169" max="5175" width="25.7109375" style="88" customWidth="1"/>
    <col min="5176" max="5256" width="11.42578125" style="88"/>
    <col min="5257" max="5257" width="23.85546875" style="88" customWidth="1"/>
    <col min="5258" max="5258" width="37.7109375" style="88" customWidth="1"/>
    <col min="5259" max="5259" width="43.7109375" style="88" customWidth="1"/>
    <col min="5260" max="5260" width="28.7109375" style="88" customWidth="1"/>
    <col min="5261" max="5376" width="11.42578125" style="88"/>
    <col min="5377" max="5377" width="3.7109375" style="88" customWidth="1"/>
    <col min="5378" max="5378" width="23.5703125" style="88" customWidth="1"/>
    <col min="5379" max="5379" width="22" style="88" customWidth="1"/>
    <col min="5380" max="5380" width="19.42578125" style="88" customWidth="1"/>
    <col min="5381" max="5381" width="20.85546875" style="88" customWidth="1"/>
    <col min="5382" max="5382" width="22.7109375" style="88" customWidth="1"/>
    <col min="5383" max="5383" width="16" style="88" customWidth="1"/>
    <col min="5384" max="5384" width="19.5703125" style="88" customWidth="1"/>
    <col min="5385" max="5385" width="21.5703125" style="88" customWidth="1"/>
    <col min="5386" max="5387" width="0" style="88" hidden="1" customWidth="1"/>
    <col min="5388" max="5424" width="11.42578125" style="88"/>
    <col min="5425" max="5431" width="25.7109375" style="88" customWidth="1"/>
    <col min="5432" max="5512" width="11.42578125" style="88"/>
    <col min="5513" max="5513" width="23.85546875" style="88" customWidth="1"/>
    <col min="5514" max="5514" width="37.7109375" style="88" customWidth="1"/>
    <col min="5515" max="5515" width="43.7109375" style="88" customWidth="1"/>
    <col min="5516" max="5516" width="28.7109375" style="88" customWidth="1"/>
    <col min="5517" max="5632" width="11.42578125" style="88"/>
    <col min="5633" max="5633" width="3.7109375" style="88" customWidth="1"/>
    <col min="5634" max="5634" width="23.5703125" style="88" customWidth="1"/>
    <col min="5635" max="5635" width="22" style="88" customWidth="1"/>
    <col min="5636" max="5636" width="19.42578125" style="88" customWidth="1"/>
    <col min="5637" max="5637" width="20.85546875" style="88" customWidth="1"/>
    <col min="5638" max="5638" width="22.7109375" style="88" customWidth="1"/>
    <col min="5639" max="5639" width="16" style="88" customWidth="1"/>
    <col min="5640" max="5640" width="19.5703125" style="88" customWidth="1"/>
    <col min="5641" max="5641" width="21.5703125" style="88" customWidth="1"/>
    <col min="5642" max="5643" width="0" style="88" hidden="1" customWidth="1"/>
    <col min="5644" max="5680" width="11.42578125" style="88"/>
    <col min="5681" max="5687" width="25.7109375" style="88" customWidth="1"/>
    <col min="5688" max="5768" width="11.42578125" style="88"/>
    <col min="5769" max="5769" width="23.85546875" style="88" customWidth="1"/>
    <col min="5770" max="5770" width="37.7109375" style="88" customWidth="1"/>
    <col min="5771" max="5771" width="43.7109375" style="88" customWidth="1"/>
    <col min="5772" max="5772" width="28.7109375" style="88" customWidth="1"/>
    <col min="5773" max="5888" width="11.42578125" style="88"/>
    <col min="5889" max="5889" width="3.7109375" style="88" customWidth="1"/>
    <col min="5890" max="5890" width="23.5703125" style="88" customWidth="1"/>
    <col min="5891" max="5891" width="22" style="88" customWidth="1"/>
    <col min="5892" max="5892" width="19.42578125" style="88" customWidth="1"/>
    <col min="5893" max="5893" width="20.85546875" style="88" customWidth="1"/>
    <col min="5894" max="5894" width="22.7109375" style="88" customWidth="1"/>
    <col min="5895" max="5895" width="16" style="88" customWidth="1"/>
    <col min="5896" max="5896" width="19.5703125" style="88" customWidth="1"/>
    <col min="5897" max="5897" width="21.5703125" style="88" customWidth="1"/>
    <col min="5898" max="5899" width="0" style="88" hidden="1" customWidth="1"/>
    <col min="5900" max="5936" width="11.42578125" style="88"/>
    <col min="5937" max="5943" width="25.7109375" style="88" customWidth="1"/>
    <col min="5944" max="6024" width="11.42578125" style="88"/>
    <col min="6025" max="6025" width="23.85546875" style="88" customWidth="1"/>
    <col min="6026" max="6026" width="37.7109375" style="88" customWidth="1"/>
    <col min="6027" max="6027" width="43.7109375" style="88" customWidth="1"/>
    <col min="6028" max="6028" width="28.7109375" style="88" customWidth="1"/>
    <col min="6029" max="6144" width="11.42578125" style="88"/>
    <col min="6145" max="6145" width="3.7109375" style="88" customWidth="1"/>
    <col min="6146" max="6146" width="23.5703125" style="88" customWidth="1"/>
    <col min="6147" max="6147" width="22" style="88" customWidth="1"/>
    <col min="6148" max="6148" width="19.42578125" style="88" customWidth="1"/>
    <col min="6149" max="6149" width="20.85546875" style="88" customWidth="1"/>
    <col min="6150" max="6150" width="22.7109375" style="88" customWidth="1"/>
    <col min="6151" max="6151" width="16" style="88" customWidth="1"/>
    <col min="6152" max="6152" width="19.5703125" style="88" customWidth="1"/>
    <col min="6153" max="6153" width="21.5703125" style="88" customWidth="1"/>
    <col min="6154" max="6155" width="0" style="88" hidden="1" customWidth="1"/>
    <col min="6156" max="6192" width="11.42578125" style="88"/>
    <col min="6193" max="6199" width="25.7109375" style="88" customWidth="1"/>
    <col min="6200" max="6280" width="11.42578125" style="88"/>
    <col min="6281" max="6281" width="23.85546875" style="88" customWidth="1"/>
    <col min="6282" max="6282" width="37.7109375" style="88" customWidth="1"/>
    <col min="6283" max="6283" width="43.7109375" style="88" customWidth="1"/>
    <col min="6284" max="6284" width="28.7109375" style="88" customWidth="1"/>
    <col min="6285" max="6400" width="11.42578125" style="88"/>
    <col min="6401" max="6401" width="3.7109375" style="88" customWidth="1"/>
    <col min="6402" max="6402" width="23.5703125" style="88" customWidth="1"/>
    <col min="6403" max="6403" width="22" style="88" customWidth="1"/>
    <col min="6404" max="6404" width="19.42578125" style="88" customWidth="1"/>
    <col min="6405" max="6405" width="20.85546875" style="88" customWidth="1"/>
    <col min="6406" max="6406" width="22.7109375" style="88" customWidth="1"/>
    <col min="6407" max="6407" width="16" style="88" customWidth="1"/>
    <col min="6408" max="6408" width="19.5703125" style="88" customWidth="1"/>
    <col min="6409" max="6409" width="21.5703125" style="88" customWidth="1"/>
    <col min="6410" max="6411" width="0" style="88" hidden="1" customWidth="1"/>
    <col min="6412" max="6448" width="11.42578125" style="88"/>
    <col min="6449" max="6455" width="25.7109375" style="88" customWidth="1"/>
    <col min="6456" max="6536" width="11.42578125" style="88"/>
    <col min="6537" max="6537" width="23.85546875" style="88" customWidth="1"/>
    <col min="6538" max="6538" width="37.7109375" style="88" customWidth="1"/>
    <col min="6539" max="6539" width="43.7109375" style="88" customWidth="1"/>
    <col min="6540" max="6540" width="28.7109375" style="88" customWidth="1"/>
    <col min="6541" max="6656" width="11.42578125" style="88"/>
    <col min="6657" max="6657" width="3.7109375" style="88" customWidth="1"/>
    <col min="6658" max="6658" width="23.5703125" style="88" customWidth="1"/>
    <col min="6659" max="6659" width="22" style="88" customWidth="1"/>
    <col min="6660" max="6660" width="19.42578125" style="88" customWidth="1"/>
    <col min="6661" max="6661" width="20.85546875" style="88" customWidth="1"/>
    <col min="6662" max="6662" width="22.7109375" style="88" customWidth="1"/>
    <col min="6663" max="6663" width="16" style="88" customWidth="1"/>
    <col min="6664" max="6664" width="19.5703125" style="88" customWidth="1"/>
    <col min="6665" max="6665" width="21.5703125" style="88" customWidth="1"/>
    <col min="6666" max="6667" width="0" style="88" hidden="1" customWidth="1"/>
    <col min="6668" max="6704" width="11.42578125" style="88"/>
    <col min="6705" max="6711" width="25.7109375" style="88" customWidth="1"/>
    <col min="6712" max="6792" width="11.42578125" style="88"/>
    <col min="6793" max="6793" width="23.85546875" style="88" customWidth="1"/>
    <col min="6794" max="6794" width="37.7109375" style="88" customWidth="1"/>
    <col min="6795" max="6795" width="43.7109375" style="88" customWidth="1"/>
    <col min="6796" max="6796" width="28.7109375" style="88" customWidth="1"/>
    <col min="6797" max="6912" width="11.42578125" style="88"/>
    <col min="6913" max="6913" width="3.7109375" style="88" customWidth="1"/>
    <col min="6914" max="6914" width="23.5703125" style="88" customWidth="1"/>
    <col min="6915" max="6915" width="22" style="88" customWidth="1"/>
    <col min="6916" max="6916" width="19.42578125" style="88" customWidth="1"/>
    <col min="6917" max="6917" width="20.85546875" style="88" customWidth="1"/>
    <col min="6918" max="6918" width="22.7109375" style="88" customWidth="1"/>
    <col min="6919" max="6919" width="16" style="88" customWidth="1"/>
    <col min="6920" max="6920" width="19.5703125" style="88" customWidth="1"/>
    <col min="6921" max="6921" width="21.5703125" style="88" customWidth="1"/>
    <col min="6922" max="6923" width="0" style="88" hidden="1" customWidth="1"/>
    <col min="6924" max="6960" width="11.42578125" style="88"/>
    <col min="6961" max="6967" width="25.7109375" style="88" customWidth="1"/>
    <col min="6968" max="7048" width="11.42578125" style="88"/>
    <col min="7049" max="7049" width="23.85546875" style="88" customWidth="1"/>
    <col min="7050" max="7050" width="37.7109375" style="88" customWidth="1"/>
    <col min="7051" max="7051" width="43.7109375" style="88" customWidth="1"/>
    <col min="7052" max="7052" width="28.7109375" style="88" customWidth="1"/>
    <col min="7053" max="7168" width="11.42578125" style="88"/>
    <col min="7169" max="7169" width="3.7109375" style="88" customWidth="1"/>
    <col min="7170" max="7170" width="23.5703125" style="88" customWidth="1"/>
    <col min="7171" max="7171" width="22" style="88" customWidth="1"/>
    <col min="7172" max="7172" width="19.42578125" style="88" customWidth="1"/>
    <col min="7173" max="7173" width="20.85546875" style="88" customWidth="1"/>
    <col min="7174" max="7174" width="22.7109375" style="88" customWidth="1"/>
    <col min="7175" max="7175" width="16" style="88" customWidth="1"/>
    <col min="7176" max="7176" width="19.5703125" style="88" customWidth="1"/>
    <col min="7177" max="7177" width="21.5703125" style="88" customWidth="1"/>
    <col min="7178" max="7179" width="0" style="88" hidden="1" customWidth="1"/>
    <col min="7180" max="7216" width="11.42578125" style="88"/>
    <col min="7217" max="7223" width="25.7109375" style="88" customWidth="1"/>
    <col min="7224" max="7304" width="11.42578125" style="88"/>
    <col min="7305" max="7305" width="23.85546875" style="88" customWidth="1"/>
    <col min="7306" max="7306" width="37.7109375" style="88" customWidth="1"/>
    <col min="7307" max="7307" width="43.7109375" style="88" customWidth="1"/>
    <col min="7308" max="7308" width="28.7109375" style="88" customWidth="1"/>
    <col min="7309" max="7424" width="11.42578125" style="88"/>
    <col min="7425" max="7425" width="3.7109375" style="88" customWidth="1"/>
    <col min="7426" max="7426" width="23.5703125" style="88" customWidth="1"/>
    <col min="7427" max="7427" width="22" style="88" customWidth="1"/>
    <col min="7428" max="7428" width="19.42578125" style="88" customWidth="1"/>
    <col min="7429" max="7429" width="20.85546875" style="88" customWidth="1"/>
    <col min="7430" max="7430" width="22.7109375" style="88" customWidth="1"/>
    <col min="7431" max="7431" width="16" style="88" customWidth="1"/>
    <col min="7432" max="7432" width="19.5703125" style="88" customWidth="1"/>
    <col min="7433" max="7433" width="21.5703125" style="88" customWidth="1"/>
    <col min="7434" max="7435" width="0" style="88" hidden="1" customWidth="1"/>
    <col min="7436" max="7472" width="11.42578125" style="88"/>
    <col min="7473" max="7479" width="25.7109375" style="88" customWidth="1"/>
    <col min="7480" max="7560" width="11.42578125" style="88"/>
    <col min="7561" max="7561" width="23.85546875" style="88" customWidth="1"/>
    <col min="7562" max="7562" width="37.7109375" style="88" customWidth="1"/>
    <col min="7563" max="7563" width="43.7109375" style="88" customWidth="1"/>
    <col min="7564" max="7564" width="28.7109375" style="88" customWidth="1"/>
    <col min="7565" max="7680" width="11.42578125" style="88"/>
    <col min="7681" max="7681" width="3.7109375" style="88" customWidth="1"/>
    <col min="7682" max="7682" width="23.5703125" style="88" customWidth="1"/>
    <col min="7683" max="7683" width="22" style="88" customWidth="1"/>
    <col min="7684" max="7684" width="19.42578125" style="88" customWidth="1"/>
    <col min="7685" max="7685" width="20.85546875" style="88" customWidth="1"/>
    <col min="7686" max="7686" width="22.7109375" style="88" customWidth="1"/>
    <col min="7687" max="7687" width="16" style="88" customWidth="1"/>
    <col min="7688" max="7688" width="19.5703125" style="88" customWidth="1"/>
    <col min="7689" max="7689" width="21.5703125" style="88" customWidth="1"/>
    <col min="7690" max="7691" width="0" style="88" hidden="1" customWidth="1"/>
    <col min="7692" max="7728" width="11.42578125" style="88"/>
    <col min="7729" max="7735" width="25.7109375" style="88" customWidth="1"/>
    <col min="7736" max="7816" width="11.42578125" style="88"/>
    <col min="7817" max="7817" width="23.85546875" style="88" customWidth="1"/>
    <col min="7818" max="7818" width="37.7109375" style="88" customWidth="1"/>
    <col min="7819" max="7819" width="43.7109375" style="88" customWidth="1"/>
    <col min="7820" max="7820" width="28.7109375" style="88" customWidth="1"/>
    <col min="7821" max="7936" width="11.42578125" style="88"/>
    <col min="7937" max="7937" width="3.7109375" style="88" customWidth="1"/>
    <col min="7938" max="7938" width="23.5703125" style="88" customWidth="1"/>
    <col min="7939" max="7939" width="22" style="88" customWidth="1"/>
    <col min="7940" max="7940" width="19.42578125" style="88" customWidth="1"/>
    <col min="7941" max="7941" width="20.85546875" style="88" customWidth="1"/>
    <col min="7942" max="7942" width="22.7109375" style="88" customWidth="1"/>
    <col min="7943" max="7943" width="16" style="88" customWidth="1"/>
    <col min="7944" max="7944" width="19.5703125" style="88" customWidth="1"/>
    <col min="7945" max="7945" width="21.5703125" style="88" customWidth="1"/>
    <col min="7946" max="7947" width="0" style="88" hidden="1" customWidth="1"/>
    <col min="7948" max="7984" width="11.42578125" style="88"/>
    <col min="7985" max="7991" width="25.7109375" style="88" customWidth="1"/>
    <col min="7992" max="8072" width="11.42578125" style="88"/>
    <col min="8073" max="8073" width="23.85546875" style="88" customWidth="1"/>
    <col min="8074" max="8074" width="37.7109375" style="88" customWidth="1"/>
    <col min="8075" max="8075" width="43.7109375" style="88" customWidth="1"/>
    <col min="8076" max="8076" width="28.7109375" style="88" customWidth="1"/>
    <col min="8077" max="8192" width="11.42578125" style="88"/>
    <col min="8193" max="8193" width="3.7109375" style="88" customWidth="1"/>
    <col min="8194" max="8194" width="23.5703125" style="88" customWidth="1"/>
    <col min="8195" max="8195" width="22" style="88" customWidth="1"/>
    <col min="8196" max="8196" width="19.42578125" style="88" customWidth="1"/>
    <col min="8197" max="8197" width="20.85546875" style="88" customWidth="1"/>
    <col min="8198" max="8198" width="22.7109375" style="88" customWidth="1"/>
    <col min="8199" max="8199" width="16" style="88" customWidth="1"/>
    <col min="8200" max="8200" width="19.5703125" style="88" customWidth="1"/>
    <col min="8201" max="8201" width="21.5703125" style="88" customWidth="1"/>
    <col min="8202" max="8203" width="0" style="88" hidden="1" customWidth="1"/>
    <col min="8204" max="8240" width="11.42578125" style="88"/>
    <col min="8241" max="8247" width="25.7109375" style="88" customWidth="1"/>
    <col min="8248" max="8328" width="11.42578125" style="88"/>
    <col min="8329" max="8329" width="23.85546875" style="88" customWidth="1"/>
    <col min="8330" max="8330" width="37.7109375" style="88" customWidth="1"/>
    <col min="8331" max="8331" width="43.7109375" style="88" customWidth="1"/>
    <col min="8332" max="8332" width="28.7109375" style="88" customWidth="1"/>
    <col min="8333" max="8448" width="11.42578125" style="88"/>
    <col min="8449" max="8449" width="3.7109375" style="88" customWidth="1"/>
    <col min="8450" max="8450" width="23.5703125" style="88" customWidth="1"/>
    <col min="8451" max="8451" width="22" style="88" customWidth="1"/>
    <col min="8452" max="8452" width="19.42578125" style="88" customWidth="1"/>
    <col min="8453" max="8453" width="20.85546875" style="88" customWidth="1"/>
    <col min="8454" max="8454" width="22.7109375" style="88" customWidth="1"/>
    <col min="8455" max="8455" width="16" style="88" customWidth="1"/>
    <col min="8456" max="8456" width="19.5703125" style="88" customWidth="1"/>
    <col min="8457" max="8457" width="21.5703125" style="88" customWidth="1"/>
    <col min="8458" max="8459" width="0" style="88" hidden="1" customWidth="1"/>
    <col min="8460" max="8496" width="11.42578125" style="88"/>
    <col min="8497" max="8503" width="25.7109375" style="88" customWidth="1"/>
    <col min="8504" max="8584" width="11.42578125" style="88"/>
    <col min="8585" max="8585" width="23.85546875" style="88" customWidth="1"/>
    <col min="8586" max="8586" width="37.7109375" style="88" customWidth="1"/>
    <col min="8587" max="8587" width="43.7109375" style="88" customWidth="1"/>
    <col min="8588" max="8588" width="28.7109375" style="88" customWidth="1"/>
    <col min="8589" max="8704" width="11.42578125" style="88"/>
    <col min="8705" max="8705" width="3.7109375" style="88" customWidth="1"/>
    <col min="8706" max="8706" width="23.5703125" style="88" customWidth="1"/>
    <col min="8707" max="8707" width="22" style="88" customWidth="1"/>
    <col min="8708" max="8708" width="19.42578125" style="88" customWidth="1"/>
    <col min="8709" max="8709" width="20.85546875" style="88" customWidth="1"/>
    <col min="8710" max="8710" width="22.7109375" style="88" customWidth="1"/>
    <col min="8711" max="8711" width="16" style="88" customWidth="1"/>
    <col min="8712" max="8712" width="19.5703125" style="88" customWidth="1"/>
    <col min="8713" max="8713" width="21.5703125" style="88" customWidth="1"/>
    <col min="8714" max="8715" width="0" style="88" hidden="1" customWidth="1"/>
    <col min="8716" max="8752" width="11.42578125" style="88"/>
    <col min="8753" max="8759" width="25.7109375" style="88" customWidth="1"/>
    <col min="8760" max="8840" width="11.42578125" style="88"/>
    <col min="8841" max="8841" width="23.85546875" style="88" customWidth="1"/>
    <col min="8842" max="8842" width="37.7109375" style="88" customWidth="1"/>
    <col min="8843" max="8843" width="43.7109375" style="88" customWidth="1"/>
    <col min="8844" max="8844" width="28.7109375" style="88" customWidth="1"/>
    <col min="8845" max="8960" width="11.42578125" style="88"/>
    <col min="8961" max="8961" width="3.7109375" style="88" customWidth="1"/>
    <col min="8962" max="8962" width="23.5703125" style="88" customWidth="1"/>
    <col min="8963" max="8963" width="22" style="88" customWidth="1"/>
    <col min="8964" max="8964" width="19.42578125" style="88" customWidth="1"/>
    <col min="8965" max="8965" width="20.85546875" style="88" customWidth="1"/>
    <col min="8966" max="8966" width="22.7109375" style="88" customWidth="1"/>
    <col min="8967" max="8967" width="16" style="88" customWidth="1"/>
    <col min="8968" max="8968" width="19.5703125" style="88" customWidth="1"/>
    <col min="8969" max="8969" width="21.5703125" style="88" customWidth="1"/>
    <col min="8970" max="8971" width="0" style="88" hidden="1" customWidth="1"/>
    <col min="8972" max="9008" width="11.42578125" style="88"/>
    <col min="9009" max="9015" width="25.7109375" style="88" customWidth="1"/>
    <col min="9016" max="9096" width="11.42578125" style="88"/>
    <col min="9097" max="9097" width="23.85546875" style="88" customWidth="1"/>
    <col min="9098" max="9098" width="37.7109375" style="88" customWidth="1"/>
    <col min="9099" max="9099" width="43.7109375" style="88" customWidth="1"/>
    <col min="9100" max="9100" width="28.7109375" style="88" customWidth="1"/>
    <col min="9101" max="9216" width="11.42578125" style="88"/>
    <col min="9217" max="9217" width="3.7109375" style="88" customWidth="1"/>
    <col min="9218" max="9218" width="23.5703125" style="88" customWidth="1"/>
    <col min="9219" max="9219" width="22" style="88" customWidth="1"/>
    <col min="9220" max="9220" width="19.42578125" style="88" customWidth="1"/>
    <col min="9221" max="9221" width="20.85546875" style="88" customWidth="1"/>
    <col min="9222" max="9222" width="22.7109375" style="88" customWidth="1"/>
    <col min="9223" max="9223" width="16" style="88" customWidth="1"/>
    <col min="9224" max="9224" width="19.5703125" style="88" customWidth="1"/>
    <col min="9225" max="9225" width="21.5703125" style="88" customWidth="1"/>
    <col min="9226" max="9227" width="0" style="88" hidden="1" customWidth="1"/>
    <col min="9228" max="9264" width="11.42578125" style="88"/>
    <col min="9265" max="9271" width="25.7109375" style="88" customWidth="1"/>
    <col min="9272" max="9352" width="11.42578125" style="88"/>
    <col min="9353" max="9353" width="23.85546875" style="88" customWidth="1"/>
    <col min="9354" max="9354" width="37.7109375" style="88" customWidth="1"/>
    <col min="9355" max="9355" width="43.7109375" style="88" customWidth="1"/>
    <col min="9356" max="9356" width="28.7109375" style="88" customWidth="1"/>
    <col min="9357" max="9472" width="11.42578125" style="88"/>
    <col min="9473" max="9473" width="3.7109375" style="88" customWidth="1"/>
    <col min="9474" max="9474" width="23.5703125" style="88" customWidth="1"/>
    <col min="9475" max="9475" width="22" style="88" customWidth="1"/>
    <col min="9476" max="9476" width="19.42578125" style="88" customWidth="1"/>
    <col min="9477" max="9477" width="20.85546875" style="88" customWidth="1"/>
    <col min="9478" max="9478" width="22.7109375" style="88" customWidth="1"/>
    <col min="9479" max="9479" width="16" style="88" customWidth="1"/>
    <col min="9480" max="9480" width="19.5703125" style="88" customWidth="1"/>
    <col min="9481" max="9481" width="21.5703125" style="88" customWidth="1"/>
    <col min="9482" max="9483" width="0" style="88" hidden="1" customWidth="1"/>
    <col min="9484" max="9520" width="11.42578125" style="88"/>
    <col min="9521" max="9527" width="25.7109375" style="88" customWidth="1"/>
    <col min="9528" max="9608" width="11.42578125" style="88"/>
    <col min="9609" max="9609" width="23.85546875" style="88" customWidth="1"/>
    <col min="9610" max="9610" width="37.7109375" style="88" customWidth="1"/>
    <col min="9611" max="9611" width="43.7109375" style="88" customWidth="1"/>
    <col min="9612" max="9612" width="28.7109375" style="88" customWidth="1"/>
    <col min="9613" max="9728" width="11.42578125" style="88"/>
    <col min="9729" max="9729" width="3.7109375" style="88" customWidth="1"/>
    <col min="9730" max="9730" width="23.5703125" style="88" customWidth="1"/>
    <col min="9731" max="9731" width="22" style="88" customWidth="1"/>
    <col min="9732" max="9732" width="19.42578125" style="88" customWidth="1"/>
    <col min="9733" max="9733" width="20.85546875" style="88" customWidth="1"/>
    <col min="9734" max="9734" width="22.7109375" style="88" customWidth="1"/>
    <col min="9735" max="9735" width="16" style="88" customWidth="1"/>
    <col min="9736" max="9736" width="19.5703125" style="88" customWidth="1"/>
    <col min="9737" max="9737" width="21.5703125" style="88" customWidth="1"/>
    <col min="9738" max="9739" width="0" style="88" hidden="1" customWidth="1"/>
    <col min="9740" max="9776" width="11.42578125" style="88"/>
    <col min="9777" max="9783" width="25.7109375" style="88" customWidth="1"/>
    <col min="9784" max="9864" width="11.42578125" style="88"/>
    <col min="9865" max="9865" width="23.85546875" style="88" customWidth="1"/>
    <col min="9866" max="9866" width="37.7109375" style="88" customWidth="1"/>
    <col min="9867" max="9867" width="43.7109375" style="88" customWidth="1"/>
    <col min="9868" max="9868" width="28.7109375" style="88" customWidth="1"/>
    <col min="9869" max="9984" width="11.42578125" style="88"/>
    <col min="9985" max="9985" width="3.7109375" style="88" customWidth="1"/>
    <col min="9986" max="9986" width="23.5703125" style="88" customWidth="1"/>
    <col min="9987" max="9987" width="22" style="88" customWidth="1"/>
    <col min="9988" max="9988" width="19.42578125" style="88" customWidth="1"/>
    <col min="9989" max="9989" width="20.85546875" style="88" customWidth="1"/>
    <col min="9990" max="9990" width="22.7109375" style="88" customWidth="1"/>
    <col min="9991" max="9991" width="16" style="88" customWidth="1"/>
    <col min="9992" max="9992" width="19.5703125" style="88" customWidth="1"/>
    <col min="9993" max="9993" width="21.5703125" style="88" customWidth="1"/>
    <col min="9994" max="9995" width="0" style="88" hidden="1" customWidth="1"/>
    <col min="9996" max="10032" width="11.42578125" style="88"/>
    <col min="10033" max="10039" width="25.7109375" style="88" customWidth="1"/>
    <col min="10040" max="10120" width="11.42578125" style="88"/>
    <col min="10121" max="10121" width="23.85546875" style="88" customWidth="1"/>
    <col min="10122" max="10122" width="37.7109375" style="88" customWidth="1"/>
    <col min="10123" max="10123" width="43.7109375" style="88" customWidth="1"/>
    <col min="10124" max="10124" width="28.7109375" style="88" customWidth="1"/>
    <col min="10125" max="10240" width="11.42578125" style="88"/>
    <col min="10241" max="10241" width="3.7109375" style="88" customWidth="1"/>
    <col min="10242" max="10242" width="23.5703125" style="88" customWidth="1"/>
    <col min="10243" max="10243" width="22" style="88" customWidth="1"/>
    <col min="10244" max="10244" width="19.42578125" style="88" customWidth="1"/>
    <col min="10245" max="10245" width="20.85546875" style="88" customWidth="1"/>
    <col min="10246" max="10246" width="22.7109375" style="88" customWidth="1"/>
    <col min="10247" max="10247" width="16" style="88" customWidth="1"/>
    <col min="10248" max="10248" width="19.5703125" style="88" customWidth="1"/>
    <col min="10249" max="10249" width="21.5703125" style="88" customWidth="1"/>
    <col min="10250" max="10251" width="0" style="88" hidden="1" customWidth="1"/>
    <col min="10252" max="10288" width="11.42578125" style="88"/>
    <col min="10289" max="10295" width="25.7109375" style="88" customWidth="1"/>
    <col min="10296" max="10376" width="11.42578125" style="88"/>
    <col min="10377" max="10377" width="23.85546875" style="88" customWidth="1"/>
    <col min="10378" max="10378" width="37.7109375" style="88" customWidth="1"/>
    <col min="10379" max="10379" width="43.7109375" style="88" customWidth="1"/>
    <col min="10380" max="10380" width="28.7109375" style="88" customWidth="1"/>
    <col min="10381" max="10496" width="11.42578125" style="88"/>
    <col min="10497" max="10497" width="3.7109375" style="88" customWidth="1"/>
    <col min="10498" max="10498" width="23.5703125" style="88" customWidth="1"/>
    <col min="10499" max="10499" width="22" style="88" customWidth="1"/>
    <col min="10500" max="10500" width="19.42578125" style="88" customWidth="1"/>
    <col min="10501" max="10501" width="20.85546875" style="88" customWidth="1"/>
    <col min="10502" max="10502" width="22.7109375" style="88" customWidth="1"/>
    <col min="10503" max="10503" width="16" style="88" customWidth="1"/>
    <col min="10504" max="10504" width="19.5703125" style="88" customWidth="1"/>
    <col min="10505" max="10505" width="21.5703125" style="88" customWidth="1"/>
    <col min="10506" max="10507" width="0" style="88" hidden="1" customWidth="1"/>
    <col min="10508" max="10544" width="11.42578125" style="88"/>
    <col min="10545" max="10551" width="25.7109375" style="88" customWidth="1"/>
    <col min="10552" max="10632" width="11.42578125" style="88"/>
    <col min="10633" max="10633" width="23.85546875" style="88" customWidth="1"/>
    <col min="10634" max="10634" width="37.7109375" style="88" customWidth="1"/>
    <col min="10635" max="10635" width="43.7109375" style="88" customWidth="1"/>
    <col min="10636" max="10636" width="28.7109375" style="88" customWidth="1"/>
    <col min="10637" max="10752" width="11.42578125" style="88"/>
    <col min="10753" max="10753" width="3.7109375" style="88" customWidth="1"/>
    <col min="10754" max="10754" width="23.5703125" style="88" customWidth="1"/>
    <col min="10755" max="10755" width="22" style="88" customWidth="1"/>
    <col min="10756" max="10756" width="19.42578125" style="88" customWidth="1"/>
    <col min="10757" max="10757" width="20.85546875" style="88" customWidth="1"/>
    <col min="10758" max="10758" width="22.7109375" style="88" customWidth="1"/>
    <col min="10759" max="10759" width="16" style="88" customWidth="1"/>
    <col min="10760" max="10760" width="19.5703125" style="88" customWidth="1"/>
    <col min="10761" max="10761" width="21.5703125" style="88" customWidth="1"/>
    <col min="10762" max="10763" width="0" style="88" hidden="1" customWidth="1"/>
    <col min="10764" max="10800" width="11.42578125" style="88"/>
    <col min="10801" max="10807" width="25.7109375" style="88" customWidth="1"/>
    <col min="10808" max="10888" width="11.42578125" style="88"/>
    <col min="10889" max="10889" width="23.85546875" style="88" customWidth="1"/>
    <col min="10890" max="10890" width="37.7109375" style="88" customWidth="1"/>
    <col min="10891" max="10891" width="43.7109375" style="88" customWidth="1"/>
    <col min="10892" max="10892" width="28.7109375" style="88" customWidth="1"/>
    <col min="10893" max="11008" width="11.42578125" style="88"/>
    <col min="11009" max="11009" width="3.7109375" style="88" customWidth="1"/>
    <col min="11010" max="11010" width="23.5703125" style="88" customWidth="1"/>
    <col min="11011" max="11011" width="22" style="88" customWidth="1"/>
    <col min="11012" max="11012" width="19.42578125" style="88" customWidth="1"/>
    <col min="11013" max="11013" width="20.85546875" style="88" customWidth="1"/>
    <col min="11014" max="11014" width="22.7109375" style="88" customWidth="1"/>
    <col min="11015" max="11015" width="16" style="88" customWidth="1"/>
    <col min="11016" max="11016" width="19.5703125" style="88" customWidth="1"/>
    <col min="11017" max="11017" width="21.5703125" style="88" customWidth="1"/>
    <col min="11018" max="11019" width="0" style="88" hidden="1" customWidth="1"/>
    <col min="11020" max="11056" width="11.42578125" style="88"/>
    <col min="11057" max="11063" width="25.7109375" style="88" customWidth="1"/>
    <col min="11064" max="11144" width="11.42578125" style="88"/>
    <col min="11145" max="11145" width="23.85546875" style="88" customWidth="1"/>
    <col min="11146" max="11146" width="37.7109375" style="88" customWidth="1"/>
    <col min="11147" max="11147" width="43.7109375" style="88" customWidth="1"/>
    <col min="11148" max="11148" width="28.7109375" style="88" customWidth="1"/>
    <col min="11149" max="11264" width="11.42578125" style="88"/>
    <col min="11265" max="11265" width="3.7109375" style="88" customWidth="1"/>
    <col min="11266" max="11266" width="23.5703125" style="88" customWidth="1"/>
    <col min="11267" max="11267" width="22" style="88" customWidth="1"/>
    <col min="11268" max="11268" width="19.42578125" style="88" customWidth="1"/>
    <col min="11269" max="11269" width="20.85546875" style="88" customWidth="1"/>
    <col min="11270" max="11270" width="22.7109375" style="88" customWidth="1"/>
    <col min="11271" max="11271" width="16" style="88" customWidth="1"/>
    <col min="11272" max="11272" width="19.5703125" style="88" customWidth="1"/>
    <col min="11273" max="11273" width="21.5703125" style="88" customWidth="1"/>
    <col min="11274" max="11275" width="0" style="88" hidden="1" customWidth="1"/>
    <col min="11276" max="11312" width="11.42578125" style="88"/>
    <col min="11313" max="11319" width="25.7109375" style="88" customWidth="1"/>
    <col min="11320" max="11400" width="11.42578125" style="88"/>
    <col min="11401" max="11401" width="23.85546875" style="88" customWidth="1"/>
    <col min="11402" max="11402" width="37.7109375" style="88" customWidth="1"/>
    <col min="11403" max="11403" width="43.7109375" style="88" customWidth="1"/>
    <col min="11404" max="11404" width="28.7109375" style="88" customWidth="1"/>
    <col min="11405" max="11520" width="11.42578125" style="88"/>
    <col min="11521" max="11521" width="3.7109375" style="88" customWidth="1"/>
    <col min="11522" max="11522" width="23.5703125" style="88" customWidth="1"/>
    <col min="11523" max="11523" width="22" style="88" customWidth="1"/>
    <col min="11524" max="11524" width="19.42578125" style="88" customWidth="1"/>
    <col min="11525" max="11525" width="20.85546875" style="88" customWidth="1"/>
    <col min="11526" max="11526" width="22.7109375" style="88" customWidth="1"/>
    <col min="11527" max="11527" width="16" style="88" customWidth="1"/>
    <col min="11528" max="11528" width="19.5703125" style="88" customWidth="1"/>
    <col min="11529" max="11529" width="21.5703125" style="88" customWidth="1"/>
    <col min="11530" max="11531" width="0" style="88" hidden="1" customWidth="1"/>
    <col min="11532" max="11568" width="11.42578125" style="88"/>
    <col min="11569" max="11575" width="25.7109375" style="88" customWidth="1"/>
    <col min="11576" max="11656" width="11.42578125" style="88"/>
    <col min="11657" max="11657" width="23.85546875" style="88" customWidth="1"/>
    <col min="11658" max="11658" width="37.7109375" style="88" customWidth="1"/>
    <col min="11659" max="11659" width="43.7109375" style="88" customWidth="1"/>
    <col min="11660" max="11660" width="28.7109375" style="88" customWidth="1"/>
    <col min="11661" max="11776" width="11.42578125" style="88"/>
    <col min="11777" max="11777" width="3.7109375" style="88" customWidth="1"/>
    <col min="11778" max="11778" width="23.5703125" style="88" customWidth="1"/>
    <col min="11779" max="11779" width="22" style="88" customWidth="1"/>
    <col min="11780" max="11780" width="19.42578125" style="88" customWidth="1"/>
    <col min="11781" max="11781" width="20.85546875" style="88" customWidth="1"/>
    <col min="11782" max="11782" width="22.7109375" style="88" customWidth="1"/>
    <col min="11783" max="11783" width="16" style="88" customWidth="1"/>
    <col min="11784" max="11784" width="19.5703125" style="88" customWidth="1"/>
    <col min="11785" max="11785" width="21.5703125" style="88" customWidth="1"/>
    <col min="11786" max="11787" width="0" style="88" hidden="1" customWidth="1"/>
    <col min="11788" max="11824" width="11.42578125" style="88"/>
    <col min="11825" max="11831" width="25.7109375" style="88" customWidth="1"/>
    <col min="11832" max="11912" width="11.42578125" style="88"/>
    <col min="11913" max="11913" width="23.85546875" style="88" customWidth="1"/>
    <col min="11914" max="11914" width="37.7109375" style="88" customWidth="1"/>
    <col min="11915" max="11915" width="43.7109375" style="88" customWidth="1"/>
    <col min="11916" max="11916" width="28.7109375" style="88" customWidth="1"/>
    <col min="11917" max="12032" width="11.42578125" style="88"/>
    <col min="12033" max="12033" width="3.7109375" style="88" customWidth="1"/>
    <col min="12034" max="12034" width="23.5703125" style="88" customWidth="1"/>
    <col min="12035" max="12035" width="22" style="88" customWidth="1"/>
    <col min="12036" max="12036" width="19.42578125" style="88" customWidth="1"/>
    <col min="12037" max="12037" width="20.85546875" style="88" customWidth="1"/>
    <col min="12038" max="12038" width="22.7109375" style="88" customWidth="1"/>
    <col min="12039" max="12039" width="16" style="88" customWidth="1"/>
    <col min="12040" max="12040" width="19.5703125" style="88" customWidth="1"/>
    <col min="12041" max="12041" width="21.5703125" style="88" customWidth="1"/>
    <col min="12042" max="12043" width="0" style="88" hidden="1" customWidth="1"/>
    <col min="12044" max="12080" width="11.42578125" style="88"/>
    <col min="12081" max="12087" width="25.7109375" style="88" customWidth="1"/>
    <col min="12088" max="12168" width="11.42578125" style="88"/>
    <col min="12169" max="12169" width="23.85546875" style="88" customWidth="1"/>
    <col min="12170" max="12170" width="37.7109375" style="88" customWidth="1"/>
    <col min="12171" max="12171" width="43.7109375" style="88" customWidth="1"/>
    <col min="12172" max="12172" width="28.7109375" style="88" customWidth="1"/>
    <col min="12173" max="12288" width="11.42578125" style="88"/>
    <col min="12289" max="12289" width="3.7109375" style="88" customWidth="1"/>
    <col min="12290" max="12290" width="23.5703125" style="88" customWidth="1"/>
    <col min="12291" max="12291" width="22" style="88" customWidth="1"/>
    <col min="12292" max="12292" width="19.42578125" style="88" customWidth="1"/>
    <col min="12293" max="12293" width="20.85546875" style="88" customWidth="1"/>
    <col min="12294" max="12294" width="22.7109375" style="88" customWidth="1"/>
    <col min="12295" max="12295" width="16" style="88" customWidth="1"/>
    <col min="12296" max="12296" width="19.5703125" style="88" customWidth="1"/>
    <col min="12297" max="12297" width="21.5703125" style="88" customWidth="1"/>
    <col min="12298" max="12299" width="0" style="88" hidden="1" customWidth="1"/>
    <col min="12300" max="12336" width="11.42578125" style="88"/>
    <col min="12337" max="12343" width="25.7109375" style="88" customWidth="1"/>
    <col min="12344" max="12424" width="11.42578125" style="88"/>
    <col min="12425" max="12425" width="23.85546875" style="88" customWidth="1"/>
    <col min="12426" max="12426" width="37.7109375" style="88" customWidth="1"/>
    <col min="12427" max="12427" width="43.7109375" style="88" customWidth="1"/>
    <col min="12428" max="12428" width="28.7109375" style="88" customWidth="1"/>
    <col min="12429" max="12544" width="11.42578125" style="88"/>
    <col min="12545" max="12545" width="3.7109375" style="88" customWidth="1"/>
    <col min="12546" max="12546" width="23.5703125" style="88" customWidth="1"/>
    <col min="12547" max="12547" width="22" style="88" customWidth="1"/>
    <col min="12548" max="12548" width="19.42578125" style="88" customWidth="1"/>
    <col min="12549" max="12549" width="20.85546875" style="88" customWidth="1"/>
    <col min="12550" max="12550" width="22.7109375" style="88" customWidth="1"/>
    <col min="12551" max="12551" width="16" style="88" customWidth="1"/>
    <col min="12552" max="12552" width="19.5703125" style="88" customWidth="1"/>
    <col min="12553" max="12553" width="21.5703125" style="88" customWidth="1"/>
    <col min="12554" max="12555" width="0" style="88" hidden="1" customWidth="1"/>
    <col min="12556" max="12592" width="11.42578125" style="88"/>
    <col min="12593" max="12599" width="25.7109375" style="88" customWidth="1"/>
    <col min="12600" max="12680" width="11.42578125" style="88"/>
    <col min="12681" max="12681" width="23.85546875" style="88" customWidth="1"/>
    <col min="12682" max="12682" width="37.7109375" style="88" customWidth="1"/>
    <col min="12683" max="12683" width="43.7109375" style="88" customWidth="1"/>
    <col min="12684" max="12684" width="28.7109375" style="88" customWidth="1"/>
    <col min="12685" max="12800" width="11.42578125" style="88"/>
    <col min="12801" max="12801" width="3.7109375" style="88" customWidth="1"/>
    <col min="12802" max="12802" width="23.5703125" style="88" customWidth="1"/>
    <col min="12803" max="12803" width="22" style="88" customWidth="1"/>
    <col min="12804" max="12804" width="19.42578125" style="88" customWidth="1"/>
    <col min="12805" max="12805" width="20.85546875" style="88" customWidth="1"/>
    <col min="12806" max="12806" width="22.7109375" style="88" customWidth="1"/>
    <col min="12807" max="12807" width="16" style="88" customWidth="1"/>
    <col min="12808" max="12808" width="19.5703125" style="88" customWidth="1"/>
    <col min="12809" max="12809" width="21.5703125" style="88" customWidth="1"/>
    <col min="12810" max="12811" width="0" style="88" hidden="1" customWidth="1"/>
    <col min="12812" max="12848" width="11.42578125" style="88"/>
    <col min="12849" max="12855" width="25.7109375" style="88" customWidth="1"/>
    <col min="12856" max="12936" width="11.42578125" style="88"/>
    <col min="12937" max="12937" width="23.85546875" style="88" customWidth="1"/>
    <col min="12938" max="12938" width="37.7109375" style="88" customWidth="1"/>
    <col min="12939" max="12939" width="43.7109375" style="88" customWidth="1"/>
    <col min="12940" max="12940" width="28.7109375" style="88" customWidth="1"/>
    <col min="12941" max="13056" width="11.42578125" style="88"/>
    <col min="13057" max="13057" width="3.7109375" style="88" customWidth="1"/>
    <col min="13058" max="13058" width="23.5703125" style="88" customWidth="1"/>
    <col min="13059" max="13059" width="22" style="88" customWidth="1"/>
    <col min="13060" max="13060" width="19.42578125" style="88" customWidth="1"/>
    <col min="13061" max="13061" width="20.85546875" style="88" customWidth="1"/>
    <col min="13062" max="13062" width="22.7109375" style="88" customWidth="1"/>
    <col min="13063" max="13063" width="16" style="88" customWidth="1"/>
    <col min="13064" max="13064" width="19.5703125" style="88" customWidth="1"/>
    <col min="13065" max="13065" width="21.5703125" style="88" customWidth="1"/>
    <col min="13066" max="13067" width="0" style="88" hidden="1" customWidth="1"/>
    <col min="13068" max="13104" width="11.42578125" style="88"/>
    <col min="13105" max="13111" width="25.7109375" style="88" customWidth="1"/>
    <col min="13112" max="13192" width="11.42578125" style="88"/>
    <col min="13193" max="13193" width="23.85546875" style="88" customWidth="1"/>
    <col min="13194" max="13194" width="37.7109375" style="88" customWidth="1"/>
    <col min="13195" max="13195" width="43.7109375" style="88" customWidth="1"/>
    <col min="13196" max="13196" width="28.7109375" style="88" customWidth="1"/>
    <col min="13197" max="13312" width="11.42578125" style="88"/>
    <col min="13313" max="13313" width="3.7109375" style="88" customWidth="1"/>
    <col min="13314" max="13314" width="23.5703125" style="88" customWidth="1"/>
    <col min="13315" max="13315" width="22" style="88" customWidth="1"/>
    <col min="13316" max="13316" width="19.42578125" style="88" customWidth="1"/>
    <col min="13317" max="13317" width="20.85546875" style="88" customWidth="1"/>
    <col min="13318" max="13318" width="22.7109375" style="88" customWidth="1"/>
    <col min="13319" max="13319" width="16" style="88" customWidth="1"/>
    <col min="13320" max="13320" width="19.5703125" style="88" customWidth="1"/>
    <col min="13321" max="13321" width="21.5703125" style="88" customWidth="1"/>
    <col min="13322" max="13323" width="0" style="88" hidden="1" customWidth="1"/>
    <col min="13324" max="13360" width="11.42578125" style="88"/>
    <col min="13361" max="13367" width="25.7109375" style="88" customWidth="1"/>
    <col min="13368" max="13448" width="11.42578125" style="88"/>
    <col min="13449" max="13449" width="23.85546875" style="88" customWidth="1"/>
    <col min="13450" max="13450" width="37.7109375" style="88" customWidth="1"/>
    <col min="13451" max="13451" width="43.7109375" style="88" customWidth="1"/>
    <col min="13452" max="13452" width="28.7109375" style="88" customWidth="1"/>
    <col min="13453" max="13568" width="11.42578125" style="88"/>
    <col min="13569" max="13569" width="3.7109375" style="88" customWidth="1"/>
    <col min="13570" max="13570" width="23.5703125" style="88" customWidth="1"/>
    <col min="13571" max="13571" width="22" style="88" customWidth="1"/>
    <col min="13572" max="13572" width="19.42578125" style="88" customWidth="1"/>
    <col min="13573" max="13573" width="20.85546875" style="88" customWidth="1"/>
    <col min="13574" max="13574" width="22.7109375" style="88" customWidth="1"/>
    <col min="13575" max="13575" width="16" style="88" customWidth="1"/>
    <col min="13576" max="13576" width="19.5703125" style="88" customWidth="1"/>
    <col min="13577" max="13577" width="21.5703125" style="88" customWidth="1"/>
    <col min="13578" max="13579" width="0" style="88" hidden="1" customWidth="1"/>
    <col min="13580" max="13616" width="11.42578125" style="88"/>
    <col min="13617" max="13623" width="25.7109375" style="88" customWidth="1"/>
    <col min="13624" max="13704" width="11.42578125" style="88"/>
    <col min="13705" max="13705" width="23.85546875" style="88" customWidth="1"/>
    <col min="13706" max="13706" width="37.7109375" style="88" customWidth="1"/>
    <col min="13707" max="13707" width="43.7109375" style="88" customWidth="1"/>
    <col min="13708" max="13708" width="28.7109375" style="88" customWidth="1"/>
    <col min="13709" max="13824" width="11.42578125" style="88"/>
    <col min="13825" max="13825" width="3.7109375" style="88" customWidth="1"/>
    <col min="13826" max="13826" width="23.5703125" style="88" customWidth="1"/>
    <col min="13827" max="13827" width="22" style="88" customWidth="1"/>
    <col min="13828" max="13828" width="19.42578125" style="88" customWidth="1"/>
    <col min="13829" max="13829" width="20.85546875" style="88" customWidth="1"/>
    <col min="13830" max="13830" width="22.7109375" style="88" customWidth="1"/>
    <col min="13831" max="13831" width="16" style="88" customWidth="1"/>
    <col min="13832" max="13832" width="19.5703125" style="88" customWidth="1"/>
    <col min="13833" max="13833" width="21.5703125" style="88" customWidth="1"/>
    <col min="13834" max="13835" width="0" style="88" hidden="1" customWidth="1"/>
    <col min="13836" max="13872" width="11.42578125" style="88"/>
    <col min="13873" max="13879" width="25.7109375" style="88" customWidth="1"/>
    <col min="13880" max="13960" width="11.42578125" style="88"/>
    <col min="13961" max="13961" width="23.85546875" style="88" customWidth="1"/>
    <col min="13962" max="13962" width="37.7109375" style="88" customWidth="1"/>
    <col min="13963" max="13963" width="43.7109375" style="88" customWidth="1"/>
    <col min="13964" max="13964" width="28.7109375" style="88" customWidth="1"/>
    <col min="13965" max="14080" width="11.42578125" style="88"/>
    <col min="14081" max="14081" width="3.7109375" style="88" customWidth="1"/>
    <col min="14082" max="14082" width="23.5703125" style="88" customWidth="1"/>
    <col min="14083" max="14083" width="22" style="88" customWidth="1"/>
    <col min="14084" max="14084" width="19.42578125" style="88" customWidth="1"/>
    <col min="14085" max="14085" width="20.85546875" style="88" customWidth="1"/>
    <col min="14086" max="14086" width="22.7109375" style="88" customWidth="1"/>
    <col min="14087" max="14087" width="16" style="88" customWidth="1"/>
    <col min="14088" max="14088" width="19.5703125" style="88" customWidth="1"/>
    <col min="14089" max="14089" width="21.5703125" style="88" customWidth="1"/>
    <col min="14090" max="14091" width="0" style="88" hidden="1" customWidth="1"/>
    <col min="14092" max="14128" width="11.42578125" style="88"/>
    <col min="14129" max="14135" width="25.7109375" style="88" customWidth="1"/>
    <col min="14136" max="14216" width="11.42578125" style="88"/>
    <col min="14217" max="14217" width="23.85546875" style="88" customWidth="1"/>
    <col min="14218" max="14218" width="37.7109375" style="88" customWidth="1"/>
    <col min="14219" max="14219" width="43.7109375" style="88" customWidth="1"/>
    <col min="14220" max="14220" width="28.7109375" style="88" customWidth="1"/>
    <col min="14221" max="14336" width="11.42578125" style="88"/>
    <col min="14337" max="14337" width="3.7109375" style="88" customWidth="1"/>
    <col min="14338" max="14338" width="23.5703125" style="88" customWidth="1"/>
    <col min="14339" max="14339" width="22" style="88" customWidth="1"/>
    <col min="14340" max="14340" width="19.42578125" style="88" customWidth="1"/>
    <col min="14341" max="14341" width="20.85546875" style="88" customWidth="1"/>
    <col min="14342" max="14342" width="22.7109375" style="88" customWidth="1"/>
    <col min="14343" max="14343" width="16" style="88" customWidth="1"/>
    <col min="14344" max="14344" width="19.5703125" style="88" customWidth="1"/>
    <col min="14345" max="14345" width="21.5703125" style="88" customWidth="1"/>
    <col min="14346" max="14347" width="0" style="88" hidden="1" customWidth="1"/>
    <col min="14348" max="14384" width="11.42578125" style="88"/>
    <col min="14385" max="14391" width="25.7109375" style="88" customWidth="1"/>
    <col min="14392" max="14472" width="11.42578125" style="88"/>
    <col min="14473" max="14473" width="23.85546875" style="88" customWidth="1"/>
    <col min="14474" max="14474" width="37.7109375" style="88" customWidth="1"/>
    <col min="14475" max="14475" width="43.7109375" style="88" customWidth="1"/>
    <col min="14476" max="14476" width="28.7109375" style="88" customWidth="1"/>
    <col min="14477" max="14592" width="11.42578125" style="88"/>
    <col min="14593" max="14593" width="3.7109375" style="88" customWidth="1"/>
    <col min="14594" max="14594" width="23.5703125" style="88" customWidth="1"/>
    <col min="14595" max="14595" width="22" style="88" customWidth="1"/>
    <col min="14596" max="14596" width="19.42578125" style="88" customWidth="1"/>
    <col min="14597" max="14597" width="20.85546875" style="88" customWidth="1"/>
    <col min="14598" max="14598" width="22.7109375" style="88" customWidth="1"/>
    <col min="14599" max="14599" width="16" style="88" customWidth="1"/>
    <col min="14600" max="14600" width="19.5703125" style="88" customWidth="1"/>
    <col min="14601" max="14601" width="21.5703125" style="88" customWidth="1"/>
    <col min="14602" max="14603" width="0" style="88" hidden="1" customWidth="1"/>
    <col min="14604" max="14640" width="11.42578125" style="88"/>
    <col min="14641" max="14647" width="25.7109375" style="88" customWidth="1"/>
    <col min="14648" max="14728" width="11.42578125" style="88"/>
    <col min="14729" max="14729" width="23.85546875" style="88" customWidth="1"/>
    <col min="14730" max="14730" width="37.7109375" style="88" customWidth="1"/>
    <col min="14731" max="14731" width="43.7109375" style="88" customWidth="1"/>
    <col min="14732" max="14732" width="28.7109375" style="88" customWidth="1"/>
    <col min="14733" max="14848" width="11.42578125" style="88"/>
    <col min="14849" max="14849" width="3.7109375" style="88" customWidth="1"/>
    <col min="14850" max="14850" width="23.5703125" style="88" customWidth="1"/>
    <col min="14851" max="14851" width="22" style="88" customWidth="1"/>
    <col min="14852" max="14852" width="19.42578125" style="88" customWidth="1"/>
    <col min="14853" max="14853" width="20.85546875" style="88" customWidth="1"/>
    <col min="14854" max="14854" width="22.7109375" style="88" customWidth="1"/>
    <col min="14855" max="14855" width="16" style="88" customWidth="1"/>
    <col min="14856" max="14856" width="19.5703125" style="88" customWidth="1"/>
    <col min="14857" max="14857" width="21.5703125" style="88" customWidth="1"/>
    <col min="14858" max="14859" width="0" style="88" hidden="1" customWidth="1"/>
    <col min="14860" max="14896" width="11.42578125" style="88"/>
    <col min="14897" max="14903" width="25.7109375" style="88" customWidth="1"/>
    <col min="14904" max="14984" width="11.42578125" style="88"/>
    <col min="14985" max="14985" width="23.85546875" style="88" customWidth="1"/>
    <col min="14986" max="14986" width="37.7109375" style="88" customWidth="1"/>
    <col min="14987" max="14987" width="43.7109375" style="88" customWidth="1"/>
    <col min="14988" max="14988" width="28.7109375" style="88" customWidth="1"/>
    <col min="14989" max="15104" width="11.42578125" style="88"/>
    <col min="15105" max="15105" width="3.7109375" style="88" customWidth="1"/>
    <col min="15106" max="15106" width="23.5703125" style="88" customWidth="1"/>
    <col min="15107" max="15107" width="22" style="88" customWidth="1"/>
    <col min="15108" max="15108" width="19.42578125" style="88" customWidth="1"/>
    <col min="15109" max="15109" width="20.85546875" style="88" customWidth="1"/>
    <col min="15110" max="15110" width="22.7109375" style="88" customWidth="1"/>
    <col min="15111" max="15111" width="16" style="88" customWidth="1"/>
    <col min="15112" max="15112" width="19.5703125" style="88" customWidth="1"/>
    <col min="15113" max="15113" width="21.5703125" style="88" customWidth="1"/>
    <col min="15114" max="15115" width="0" style="88" hidden="1" customWidth="1"/>
    <col min="15116" max="15152" width="11.42578125" style="88"/>
    <col min="15153" max="15159" width="25.7109375" style="88" customWidth="1"/>
    <col min="15160" max="15240" width="11.42578125" style="88"/>
    <col min="15241" max="15241" width="23.85546875" style="88" customWidth="1"/>
    <col min="15242" max="15242" width="37.7109375" style="88" customWidth="1"/>
    <col min="15243" max="15243" width="43.7109375" style="88" customWidth="1"/>
    <col min="15244" max="15244" width="28.7109375" style="88" customWidth="1"/>
    <col min="15245" max="15360" width="11.42578125" style="88"/>
    <col min="15361" max="15361" width="3.7109375" style="88" customWidth="1"/>
    <col min="15362" max="15362" width="23.5703125" style="88" customWidth="1"/>
    <col min="15363" max="15363" width="22" style="88" customWidth="1"/>
    <col min="15364" max="15364" width="19.42578125" style="88" customWidth="1"/>
    <col min="15365" max="15365" width="20.85546875" style="88" customWidth="1"/>
    <col min="15366" max="15366" width="22.7109375" style="88" customWidth="1"/>
    <col min="15367" max="15367" width="16" style="88" customWidth="1"/>
    <col min="15368" max="15368" width="19.5703125" style="88" customWidth="1"/>
    <col min="15369" max="15369" width="21.5703125" style="88" customWidth="1"/>
    <col min="15370" max="15371" width="0" style="88" hidden="1" customWidth="1"/>
    <col min="15372" max="15408" width="11.42578125" style="88"/>
    <col min="15409" max="15415" width="25.7109375" style="88" customWidth="1"/>
    <col min="15416" max="15496" width="11.42578125" style="88"/>
    <col min="15497" max="15497" width="23.85546875" style="88" customWidth="1"/>
    <col min="15498" max="15498" width="37.7109375" style="88" customWidth="1"/>
    <col min="15499" max="15499" width="43.7109375" style="88" customWidth="1"/>
    <col min="15500" max="15500" width="28.7109375" style="88" customWidth="1"/>
    <col min="15501" max="15616" width="11.42578125" style="88"/>
    <col min="15617" max="15617" width="3.7109375" style="88" customWidth="1"/>
    <col min="15618" max="15618" width="23.5703125" style="88" customWidth="1"/>
    <col min="15619" max="15619" width="22" style="88" customWidth="1"/>
    <col min="15620" max="15620" width="19.42578125" style="88" customWidth="1"/>
    <col min="15621" max="15621" width="20.85546875" style="88" customWidth="1"/>
    <col min="15622" max="15622" width="22.7109375" style="88" customWidth="1"/>
    <col min="15623" max="15623" width="16" style="88" customWidth="1"/>
    <col min="15624" max="15624" width="19.5703125" style="88" customWidth="1"/>
    <col min="15625" max="15625" width="21.5703125" style="88" customWidth="1"/>
    <col min="15626" max="15627" width="0" style="88" hidden="1" customWidth="1"/>
    <col min="15628" max="15664" width="11.42578125" style="88"/>
    <col min="15665" max="15671" width="25.7109375" style="88" customWidth="1"/>
    <col min="15672" max="15752" width="11.42578125" style="88"/>
    <col min="15753" max="15753" width="23.85546875" style="88" customWidth="1"/>
    <col min="15754" max="15754" width="37.7109375" style="88" customWidth="1"/>
    <col min="15755" max="15755" width="43.7109375" style="88" customWidth="1"/>
    <col min="15756" max="15756" width="28.7109375" style="88" customWidth="1"/>
    <col min="15757" max="15872" width="11.42578125" style="88"/>
    <col min="15873" max="15873" width="3.7109375" style="88" customWidth="1"/>
    <col min="15874" max="15874" width="23.5703125" style="88" customWidth="1"/>
    <col min="15875" max="15875" width="22" style="88" customWidth="1"/>
    <col min="15876" max="15876" width="19.42578125" style="88" customWidth="1"/>
    <col min="15877" max="15877" width="20.85546875" style="88" customWidth="1"/>
    <col min="15878" max="15878" width="22.7109375" style="88" customWidth="1"/>
    <col min="15879" max="15879" width="16" style="88" customWidth="1"/>
    <col min="15880" max="15880" width="19.5703125" style="88" customWidth="1"/>
    <col min="15881" max="15881" width="21.5703125" style="88" customWidth="1"/>
    <col min="15882" max="15883" width="0" style="88" hidden="1" customWidth="1"/>
    <col min="15884" max="15920" width="11.42578125" style="88"/>
    <col min="15921" max="15927" width="25.7109375" style="88" customWidth="1"/>
    <col min="15928" max="16008" width="11.42578125" style="88"/>
    <col min="16009" max="16009" width="23.85546875" style="88" customWidth="1"/>
    <col min="16010" max="16010" width="37.7109375" style="88" customWidth="1"/>
    <col min="16011" max="16011" width="43.7109375" style="88" customWidth="1"/>
    <col min="16012" max="16012" width="28.7109375" style="88" customWidth="1"/>
    <col min="16013" max="16128" width="11.42578125" style="88"/>
    <col min="16129" max="16129" width="3.7109375" style="88" customWidth="1"/>
    <col min="16130" max="16130" width="23.5703125" style="88" customWidth="1"/>
    <col min="16131" max="16131" width="22" style="88" customWidth="1"/>
    <col min="16132" max="16132" width="19.42578125" style="88" customWidth="1"/>
    <col min="16133" max="16133" width="20.85546875" style="88" customWidth="1"/>
    <col min="16134" max="16134" width="22.7109375" style="88" customWidth="1"/>
    <col min="16135" max="16135" width="16" style="88" customWidth="1"/>
    <col min="16136" max="16136" width="19.5703125" style="88" customWidth="1"/>
    <col min="16137" max="16137" width="21.5703125" style="88" customWidth="1"/>
    <col min="16138" max="16139" width="0" style="88" hidden="1" customWidth="1"/>
    <col min="16140" max="16176" width="11.42578125" style="88"/>
    <col min="16177" max="16183" width="25.7109375" style="88" customWidth="1"/>
    <col min="16184" max="16264" width="11.42578125" style="88"/>
    <col min="16265" max="16265" width="23.85546875" style="88" customWidth="1"/>
    <col min="16266" max="16266" width="37.7109375" style="88" customWidth="1"/>
    <col min="16267" max="16267" width="43.7109375" style="88" customWidth="1"/>
    <col min="16268" max="16268" width="28.7109375" style="88" customWidth="1"/>
    <col min="16269" max="16384" width="11.42578125" style="88"/>
  </cols>
  <sheetData>
    <row r="1" spans="2:146" s="73" customFormat="1" ht="12.75" x14ac:dyDescent="0.2">
      <c r="AW1" s="74"/>
    </row>
    <row r="2" spans="2:146" s="77" customFormat="1" ht="85.5" customHeight="1" thickBot="1" x14ac:dyDescent="0.25">
      <c r="B2" s="75" t="s">
        <v>110</v>
      </c>
      <c r="C2" s="76" t="s">
        <v>111</v>
      </c>
      <c r="D2" s="76" t="s">
        <v>112</v>
      </c>
      <c r="E2" s="75" t="s">
        <v>113</v>
      </c>
      <c r="F2" s="76" t="s">
        <v>114</v>
      </c>
      <c r="G2" s="76" t="s">
        <v>115</v>
      </c>
      <c r="H2" s="76" t="s">
        <v>116</v>
      </c>
      <c r="I2" s="76" t="s">
        <v>117</v>
      </c>
      <c r="J2" s="75" t="s">
        <v>118</v>
      </c>
      <c r="K2" s="75" t="s">
        <v>119</v>
      </c>
      <c r="L2" s="75" t="s">
        <v>1584</v>
      </c>
      <c r="AW2" s="78"/>
    </row>
    <row r="3" spans="2:146" ht="50.1" hidden="1" customHeight="1" x14ac:dyDescent="0.25">
      <c r="B3" s="79" t="s">
        <v>120</v>
      </c>
      <c r="C3" s="80" t="s">
        <v>121</v>
      </c>
      <c r="D3" s="81" t="s">
        <v>122</v>
      </c>
      <c r="E3" s="82" t="s">
        <v>123</v>
      </c>
      <c r="F3" s="82" t="s">
        <v>124</v>
      </c>
      <c r="G3" s="83">
        <v>3</v>
      </c>
      <c r="H3" s="84">
        <v>0</v>
      </c>
      <c r="I3" s="85">
        <f>+'[1]Listado-Productos'!$G9*'[1]Listado-Productos'!$H9</f>
        <v>0</v>
      </c>
      <c r="J3" s="86">
        <v>609.7560975609756</v>
      </c>
      <c r="K3" s="87"/>
      <c r="L3" s="87"/>
    </row>
    <row r="4" spans="2:146" ht="50.1" hidden="1" customHeight="1" x14ac:dyDescent="0.25">
      <c r="B4" s="79" t="s">
        <v>120</v>
      </c>
      <c r="C4" s="80" t="s">
        <v>121</v>
      </c>
      <c r="D4" s="81" t="s">
        <v>122</v>
      </c>
      <c r="E4" s="90" t="s">
        <v>125</v>
      </c>
      <c r="F4" s="91" t="s">
        <v>126</v>
      </c>
      <c r="G4" s="92">
        <v>1</v>
      </c>
      <c r="H4" s="93">
        <v>600</v>
      </c>
      <c r="I4" s="85">
        <f>+'[1]Listado-Productos'!$G10*'[1]Listado-Productos'!$H10</f>
        <v>600</v>
      </c>
      <c r="J4" s="86">
        <v>609.7560975609756</v>
      </c>
      <c r="K4" s="87"/>
      <c r="L4" s="87"/>
    </row>
    <row r="5" spans="2:146" ht="50.1" hidden="1" customHeight="1" x14ac:dyDescent="0.25">
      <c r="B5" s="79" t="s">
        <v>120</v>
      </c>
      <c r="C5" s="80" t="s">
        <v>121</v>
      </c>
      <c r="D5" s="81" t="s">
        <v>122</v>
      </c>
      <c r="E5" s="90" t="s">
        <v>127</v>
      </c>
      <c r="F5" s="82" t="s">
        <v>128</v>
      </c>
      <c r="G5" s="83">
        <v>100</v>
      </c>
      <c r="H5" s="83">
        <v>3</v>
      </c>
      <c r="I5" s="85">
        <v>300</v>
      </c>
      <c r="J5" s="86">
        <v>609.7560975609756</v>
      </c>
      <c r="K5" s="87"/>
      <c r="L5" s="87"/>
      <c r="EE5" s="94" t="s">
        <v>129</v>
      </c>
      <c r="EF5" s="95" t="s">
        <v>130</v>
      </c>
      <c r="EG5" s="96" t="s">
        <v>131</v>
      </c>
      <c r="EH5" s="96" t="s">
        <v>132</v>
      </c>
      <c r="EI5" s="96" t="s">
        <v>133</v>
      </c>
      <c r="EJ5" s="96" t="s">
        <v>134</v>
      </c>
      <c r="EK5" s="97" t="s">
        <v>135</v>
      </c>
      <c r="EL5" s="98"/>
      <c r="EM5" s="99"/>
      <c r="EN5" s="99"/>
      <c r="EO5" s="99"/>
      <c r="EP5" s="99"/>
    </row>
    <row r="6" spans="2:146" ht="50.1" hidden="1" customHeight="1" x14ac:dyDescent="0.25">
      <c r="B6" s="79" t="s">
        <v>120</v>
      </c>
      <c r="C6" s="80" t="s">
        <v>121</v>
      </c>
      <c r="D6" s="81" t="s">
        <v>122</v>
      </c>
      <c r="E6" s="90" t="s">
        <v>136</v>
      </c>
      <c r="F6" s="91" t="s">
        <v>137</v>
      </c>
      <c r="G6" s="93">
        <v>1</v>
      </c>
      <c r="H6" s="93">
        <v>440</v>
      </c>
      <c r="I6" s="85">
        <v>440</v>
      </c>
      <c r="J6" s="86">
        <v>609.7560975609756</v>
      </c>
      <c r="K6" s="87"/>
      <c r="L6" s="87"/>
      <c r="EE6" s="95" t="s">
        <v>130</v>
      </c>
      <c r="EF6" s="100" t="s">
        <v>121</v>
      </c>
      <c r="EG6" s="100" t="s">
        <v>100</v>
      </c>
      <c r="EH6" s="100" t="s">
        <v>138</v>
      </c>
      <c r="EI6" s="100" t="s">
        <v>139</v>
      </c>
      <c r="EJ6" s="100" t="s">
        <v>140</v>
      </c>
      <c r="EK6" s="100" t="s">
        <v>141</v>
      </c>
      <c r="EL6" s="98"/>
      <c r="EM6" s="101"/>
      <c r="EN6" s="101"/>
      <c r="EO6" s="101"/>
      <c r="EP6" s="101"/>
    </row>
    <row r="7" spans="2:146" ht="50.1" hidden="1" customHeight="1" x14ac:dyDescent="0.25">
      <c r="B7" s="79" t="s">
        <v>120</v>
      </c>
      <c r="C7" s="80" t="s">
        <v>121</v>
      </c>
      <c r="D7" s="81" t="s">
        <v>122</v>
      </c>
      <c r="E7" s="90" t="s">
        <v>142</v>
      </c>
      <c r="F7" s="82" t="s">
        <v>143</v>
      </c>
      <c r="G7" s="83">
        <v>1</v>
      </c>
      <c r="H7" s="83">
        <v>1000</v>
      </c>
      <c r="I7" s="85">
        <v>1000</v>
      </c>
      <c r="J7" s="86">
        <v>609.7560975609756</v>
      </c>
      <c r="K7" s="87"/>
      <c r="L7" s="87"/>
      <c r="EE7" s="96" t="s">
        <v>131</v>
      </c>
      <c r="EF7" s="100" t="s">
        <v>144</v>
      </c>
      <c r="EG7" s="100" t="s">
        <v>103</v>
      </c>
      <c r="EH7" s="100" t="s">
        <v>145</v>
      </c>
      <c r="EI7" s="100" t="s">
        <v>146</v>
      </c>
      <c r="EJ7" s="100" t="s">
        <v>147</v>
      </c>
      <c r="EK7" s="100" t="s">
        <v>148</v>
      </c>
      <c r="EL7" s="98"/>
      <c r="EM7" s="101"/>
      <c r="EN7" s="101"/>
      <c r="EO7" s="101"/>
      <c r="EP7" s="101"/>
    </row>
    <row r="8" spans="2:146" ht="50.1" hidden="1" customHeight="1" x14ac:dyDescent="0.25">
      <c r="B8" s="79" t="s">
        <v>120</v>
      </c>
      <c r="C8" s="80" t="s">
        <v>121</v>
      </c>
      <c r="D8" s="102" t="s">
        <v>149</v>
      </c>
      <c r="E8" s="103" t="s">
        <v>150</v>
      </c>
      <c r="F8" s="103" t="s">
        <v>151</v>
      </c>
      <c r="G8" s="103">
        <v>100</v>
      </c>
      <c r="H8" s="103">
        <v>0.5</v>
      </c>
      <c r="I8" s="85">
        <v>50</v>
      </c>
      <c r="J8" s="86">
        <v>609.7560975609756</v>
      </c>
      <c r="K8" s="87"/>
      <c r="L8" s="87"/>
      <c r="EE8" s="96" t="s">
        <v>132</v>
      </c>
      <c r="EF8" s="100" t="s">
        <v>152</v>
      </c>
      <c r="EG8" s="100" t="s">
        <v>106</v>
      </c>
      <c r="EH8" s="100" t="s">
        <v>153</v>
      </c>
      <c r="EI8" s="100" t="s">
        <v>154</v>
      </c>
      <c r="EJ8" s="100" t="s">
        <v>155</v>
      </c>
      <c r="EK8" s="100"/>
      <c r="EL8" s="98"/>
      <c r="EM8" s="101"/>
      <c r="EN8" s="101"/>
      <c r="EO8" s="101"/>
      <c r="EP8" s="101"/>
    </row>
    <row r="9" spans="2:146" ht="50.1" hidden="1" customHeight="1" x14ac:dyDescent="0.25">
      <c r="B9" s="79" t="s">
        <v>120</v>
      </c>
      <c r="C9" s="80" t="s">
        <v>121</v>
      </c>
      <c r="D9" s="102" t="s">
        <v>149</v>
      </c>
      <c r="E9" s="90" t="s">
        <v>156</v>
      </c>
      <c r="F9" s="103" t="s">
        <v>157</v>
      </c>
      <c r="G9" s="103">
        <v>2</v>
      </c>
      <c r="H9" s="103">
        <v>0</v>
      </c>
      <c r="I9" s="85">
        <v>0</v>
      </c>
      <c r="J9" s="86">
        <v>609.7560975609756</v>
      </c>
      <c r="K9" s="87"/>
      <c r="L9" s="87"/>
      <c r="EE9" s="96" t="s">
        <v>133</v>
      </c>
      <c r="EF9" s="100" t="s">
        <v>158</v>
      </c>
      <c r="EG9" s="100"/>
      <c r="EH9" s="100" t="s">
        <v>159</v>
      </c>
      <c r="EI9" s="100" t="s">
        <v>160</v>
      </c>
      <c r="EJ9" s="100" t="s">
        <v>161</v>
      </c>
      <c r="EK9" s="100"/>
      <c r="EL9" s="98"/>
      <c r="EM9" s="101"/>
      <c r="EN9" s="101"/>
      <c r="EO9" s="101"/>
      <c r="EP9" s="101"/>
    </row>
    <row r="10" spans="2:146" ht="50.1" hidden="1" customHeight="1" x14ac:dyDescent="0.25">
      <c r="B10" s="79" t="s">
        <v>120</v>
      </c>
      <c r="C10" s="80" t="s">
        <v>121</v>
      </c>
      <c r="D10" s="102" t="s">
        <v>149</v>
      </c>
      <c r="E10" s="90" t="s">
        <v>156</v>
      </c>
      <c r="F10" s="103" t="s">
        <v>162</v>
      </c>
      <c r="G10" s="103">
        <v>100</v>
      </c>
      <c r="H10" s="103">
        <v>0</v>
      </c>
      <c r="I10" s="85">
        <v>0</v>
      </c>
      <c r="J10" s="86">
        <v>609.7560975609756</v>
      </c>
      <c r="K10" s="87"/>
      <c r="L10" s="87"/>
      <c r="EE10" s="96" t="s">
        <v>134</v>
      </c>
      <c r="EF10" s="100" t="s">
        <v>163</v>
      </c>
      <c r="EG10" s="98"/>
      <c r="EH10" s="98"/>
      <c r="EI10" s="100" t="s">
        <v>164</v>
      </c>
      <c r="EJ10" s="100" t="s">
        <v>165</v>
      </c>
      <c r="EK10" s="100"/>
      <c r="EL10" s="98"/>
      <c r="EM10" s="101"/>
      <c r="EN10" s="101"/>
      <c r="EO10" s="101"/>
      <c r="EP10" s="101"/>
    </row>
    <row r="11" spans="2:146" ht="50.1" hidden="1" customHeight="1" x14ac:dyDescent="0.25">
      <c r="B11" s="79" t="s">
        <v>120</v>
      </c>
      <c r="C11" s="80" t="s">
        <v>121</v>
      </c>
      <c r="D11" s="102" t="s">
        <v>149</v>
      </c>
      <c r="E11" s="90" t="s">
        <v>156</v>
      </c>
      <c r="F11" s="103" t="s">
        <v>166</v>
      </c>
      <c r="G11" s="103">
        <v>20</v>
      </c>
      <c r="H11" s="103">
        <v>1</v>
      </c>
      <c r="I11" s="85">
        <f>+'[1]Listado-Productos'!$G17*'[1]Listado-Productos'!$H17</f>
        <v>20</v>
      </c>
      <c r="J11" s="86">
        <v>609.7560975609756</v>
      </c>
      <c r="K11" s="87"/>
      <c r="L11" s="87"/>
      <c r="EE11" s="97" t="s">
        <v>135</v>
      </c>
      <c r="EF11" s="98"/>
      <c r="EG11" s="98"/>
      <c r="EH11" s="98"/>
      <c r="EI11" s="100"/>
      <c r="EJ11" s="100" t="s">
        <v>167</v>
      </c>
      <c r="EK11" s="100"/>
      <c r="EL11" s="98"/>
      <c r="EM11" s="101"/>
      <c r="EN11" s="101"/>
      <c r="EO11" s="101"/>
      <c r="EP11" s="101"/>
    </row>
    <row r="12" spans="2:146" ht="50.1" hidden="1" customHeight="1" x14ac:dyDescent="0.25">
      <c r="B12" s="79" t="s">
        <v>120</v>
      </c>
      <c r="C12" s="80" t="s">
        <v>144</v>
      </c>
      <c r="D12" s="90" t="s">
        <v>168</v>
      </c>
      <c r="E12" s="90" t="s">
        <v>169</v>
      </c>
      <c r="F12" s="90" t="s">
        <v>170</v>
      </c>
      <c r="G12" s="90">
        <v>1</v>
      </c>
      <c r="H12" s="104">
        <v>300</v>
      </c>
      <c r="I12" s="85">
        <v>300</v>
      </c>
      <c r="J12" s="86">
        <v>609.7560975609756</v>
      </c>
      <c r="K12" s="87"/>
      <c r="L12" s="87"/>
      <c r="EE12" s="98"/>
      <c r="EF12" s="98"/>
      <c r="EG12" s="98"/>
      <c r="EH12" s="98"/>
      <c r="EI12" s="100"/>
      <c r="EJ12" s="100" t="s">
        <v>171</v>
      </c>
      <c r="EK12" s="100"/>
      <c r="EL12" s="98"/>
      <c r="EM12" s="101"/>
      <c r="EN12" s="101"/>
      <c r="EO12" s="101"/>
      <c r="EP12" s="101"/>
    </row>
    <row r="13" spans="2:146" ht="50.1" hidden="1" customHeight="1" x14ac:dyDescent="0.25">
      <c r="B13" s="79" t="s">
        <v>120</v>
      </c>
      <c r="C13" s="80" t="s">
        <v>144</v>
      </c>
      <c r="D13" s="90" t="s">
        <v>168</v>
      </c>
      <c r="E13" s="90" t="s">
        <v>169</v>
      </c>
      <c r="F13" s="90" t="s">
        <v>172</v>
      </c>
      <c r="G13" s="105">
        <v>45</v>
      </c>
      <c r="H13" s="106">
        <v>0.12</v>
      </c>
      <c r="I13" s="107">
        <v>5.4</v>
      </c>
      <c r="J13" s="86">
        <v>609.7560975609756</v>
      </c>
      <c r="K13" s="87"/>
      <c r="L13" s="87"/>
      <c r="EE13" s="98"/>
      <c r="EF13" s="98"/>
      <c r="EG13" s="98"/>
      <c r="EH13" s="98"/>
      <c r="EI13" s="100"/>
      <c r="EJ13" s="100" t="s">
        <v>173</v>
      </c>
      <c r="EK13" s="100"/>
      <c r="EL13" s="98"/>
    </row>
    <row r="14" spans="2:146" ht="50.1" hidden="1" customHeight="1" x14ac:dyDescent="0.25">
      <c r="B14" s="79" t="s">
        <v>120</v>
      </c>
      <c r="C14" s="80" t="s">
        <v>144</v>
      </c>
      <c r="D14" s="90" t="s">
        <v>168</v>
      </c>
      <c r="E14" s="90" t="s">
        <v>169</v>
      </c>
      <c r="F14" s="90" t="s">
        <v>174</v>
      </c>
      <c r="G14" s="105">
        <v>30</v>
      </c>
      <c r="H14" s="106">
        <v>0.2</v>
      </c>
      <c r="I14" s="85">
        <v>6</v>
      </c>
      <c r="J14" s="86">
        <v>609.7560975609756</v>
      </c>
      <c r="K14" s="87"/>
      <c r="L14" s="87"/>
      <c r="EE14" s="98"/>
      <c r="EF14" s="98"/>
      <c r="EG14" s="98"/>
      <c r="EH14" s="98"/>
      <c r="EI14" s="100"/>
      <c r="EJ14" s="100" t="s">
        <v>175</v>
      </c>
      <c r="EK14" s="100"/>
      <c r="EL14" s="98"/>
    </row>
    <row r="15" spans="2:146" ht="50.1" hidden="1" customHeight="1" x14ac:dyDescent="0.25">
      <c r="B15" s="79" t="s">
        <v>120</v>
      </c>
      <c r="C15" s="80" t="s">
        <v>144</v>
      </c>
      <c r="D15" s="90" t="s">
        <v>168</v>
      </c>
      <c r="E15" s="90" t="s">
        <v>169</v>
      </c>
      <c r="F15" s="105" t="s">
        <v>176</v>
      </c>
      <c r="G15" s="105">
        <v>4</v>
      </c>
      <c r="H15" s="105">
        <v>0</v>
      </c>
      <c r="I15" s="85">
        <v>0</v>
      </c>
      <c r="J15" s="86">
        <v>609.7560975609756</v>
      </c>
      <c r="K15" s="87"/>
      <c r="L15" s="87"/>
    </row>
    <row r="16" spans="2:146" ht="50.1" hidden="1" customHeight="1" x14ac:dyDescent="0.25">
      <c r="B16" s="79" t="s">
        <v>120</v>
      </c>
      <c r="C16" s="80" t="s">
        <v>144</v>
      </c>
      <c r="D16" s="90" t="s">
        <v>168</v>
      </c>
      <c r="E16" s="90" t="s">
        <v>177</v>
      </c>
      <c r="F16" s="105" t="s">
        <v>178</v>
      </c>
      <c r="G16" s="105">
        <v>1300</v>
      </c>
      <c r="H16" s="108">
        <v>1.221E-2</v>
      </c>
      <c r="I16" s="85">
        <v>15.873000000000001</v>
      </c>
      <c r="J16" s="86">
        <v>609.7560975609756</v>
      </c>
      <c r="K16" s="87"/>
      <c r="L16" s="87"/>
    </row>
    <row r="17" spans="2:12" ht="50.1" hidden="1" customHeight="1" x14ac:dyDescent="0.25">
      <c r="B17" s="79" t="s">
        <v>120</v>
      </c>
      <c r="C17" s="80" t="s">
        <v>144</v>
      </c>
      <c r="D17" s="90" t="s">
        <v>179</v>
      </c>
      <c r="E17" s="90" t="s">
        <v>180</v>
      </c>
      <c r="F17" s="90" t="s">
        <v>181</v>
      </c>
      <c r="G17" s="90">
        <v>160</v>
      </c>
      <c r="H17" s="109">
        <v>0.185</v>
      </c>
      <c r="I17" s="85">
        <v>29.6</v>
      </c>
      <c r="J17" s="86">
        <v>609.7560975609756</v>
      </c>
      <c r="K17" s="87"/>
      <c r="L17" s="87"/>
    </row>
    <row r="18" spans="2:12" ht="50.1" hidden="1" customHeight="1" x14ac:dyDescent="0.25">
      <c r="B18" s="79" t="s">
        <v>120</v>
      </c>
      <c r="C18" s="80" t="s">
        <v>144</v>
      </c>
      <c r="D18" s="90" t="s">
        <v>179</v>
      </c>
      <c r="E18" s="90" t="s">
        <v>180</v>
      </c>
      <c r="F18" s="90" t="s">
        <v>182</v>
      </c>
      <c r="G18" s="110">
        <v>1</v>
      </c>
      <c r="H18" s="109">
        <v>0</v>
      </c>
      <c r="I18" s="111">
        <v>0</v>
      </c>
      <c r="J18" s="86">
        <v>609.7560975609756</v>
      </c>
      <c r="K18" s="87"/>
      <c r="L18" s="87"/>
    </row>
    <row r="19" spans="2:12" ht="50.1" hidden="1" customHeight="1" x14ac:dyDescent="0.25">
      <c r="B19" s="79" t="s">
        <v>120</v>
      </c>
      <c r="C19" s="80" t="s">
        <v>144</v>
      </c>
      <c r="D19" s="90" t="s">
        <v>179</v>
      </c>
      <c r="E19" s="90" t="s">
        <v>183</v>
      </c>
      <c r="F19" s="90" t="s">
        <v>184</v>
      </c>
      <c r="G19" s="105">
        <v>40</v>
      </c>
      <c r="H19" s="112">
        <v>0.5</v>
      </c>
      <c r="I19" s="85">
        <v>20</v>
      </c>
      <c r="J19" s="86">
        <v>609.7560975609756</v>
      </c>
      <c r="K19" s="87"/>
      <c r="L19" s="87"/>
    </row>
    <row r="20" spans="2:12" ht="50.1" hidden="1" customHeight="1" x14ac:dyDescent="0.25">
      <c r="B20" s="79" t="s">
        <v>120</v>
      </c>
      <c r="C20" s="80" t="s">
        <v>152</v>
      </c>
      <c r="D20" s="102" t="s">
        <v>185</v>
      </c>
      <c r="E20" s="105" t="s">
        <v>186</v>
      </c>
      <c r="F20" s="105" t="s">
        <v>187</v>
      </c>
      <c r="G20" s="90">
        <v>1</v>
      </c>
      <c r="H20" s="90">
        <v>200</v>
      </c>
      <c r="I20" s="85">
        <v>200</v>
      </c>
      <c r="J20" s="86">
        <v>609.7560975609756</v>
      </c>
      <c r="K20" s="87"/>
      <c r="L20" s="87"/>
    </row>
    <row r="21" spans="2:12" ht="50.1" hidden="1" customHeight="1" x14ac:dyDescent="0.25">
      <c r="B21" s="79" t="s">
        <v>120</v>
      </c>
      <c r="C21" s="80" t="s">
        <v>152</v>
      </c>
      <c r="D21" s="102" t="s">
        <v>185</v>
      </c>
      <c r="E21" s="105" t="s">
        <v>188</v>
      </c>
      <c r="F21" s="105" t="s">
        <v>189</v>
      </c>
      <c r="G21" s="105">
        <v>1</v>
      </c>
      <c r="H21" s="105">
        <v>200</v>
      </c>
      <c r="I21" s="111">
        <v>200</v>
      </c>
      <c r="J21" s="86">
        <v>609.7560975609756</v>
      </c>
      <c r="K21" s="87"/>
      <c r="L21" s="87"/>
    </row>
    <row r="22" spans="2:12" ht="50.1" hidden="1" customHeight="1" x14ac:dyDescent="0.25">
      <c r="B22" s="79" t="s">
        <v>120</v>
      </c>
      <c r="C22" s="80" t="s">
        <v>152</v>
      </c>
      <c r="D22" s="102" t="s">
        <v>185</v>
      </c>
      <c r="E22" s="105" t="s">
        <v>188</v>
      </c>
      <c r="F22" s="105" t="s">
        <v>190</v>
      </c>
      <c r="G22" s="105">
        <v>100</v>
      </c>
      <c r="H22" s="105">
        <v>0</v>
      </c>
      <c r="I22" s="111">
        <v>0</v>
      </c>
      <c r="J22" s="86">
        <v>609.7560975609756</v>
      </c>
      <c r="K22" s="87"/>
      <c r="L22" s="87"/>
    </row>
    <row r="23" spans="2:12" ht="50.1" hidden="1" customHeight="1" x14ac:dyDescent="0.25">
      <c r="B23" s="79" t="s">
        <v>120</v>
      </c>
      <c r="C23" s="80" t="s">
        <v>152</v>
      </c>
      <c r="D23" s="102" t="s">
        <v>185</v>
      </c>
      <c r="E23" s="105" t="s">
        <v>191</v>
      </c>
      <c r="F23" s="105" t="s">
        <v>192</v>
      </c>
      <c r="G23" s="105">
        <v>4</v>
      </c>
      <c r="H23" s="105">
        <v>10</v>
      </c>
      <c r="I23" s="111">
        <v>40</v>
      </c>
      <c r="J23" s="86">
        <v>609.7560975609756</v>
      </c>
      <c r="K23" s="87"/>
      <c r="L23" s="87"/>
    </row>
    <row r="24" spans="2:12" ht="50.1" hidden="1" customHeight="1" x14ac:dyDescent="0.25">
      <c r="B24" s="79" t="s">
        <v>120</v>
      </c>
      <c r="C24" s="80" t="s">
        <v>152</v>
      </c>
      <c r="D24" s="102" t="s">
        <v>185</v>
      </c>
      <c r="E24" s="105" t="s">
        <v>191</v>
      </c>
      <c r="F24" s="105" t="s">
        <v>193</v>
      </c>
      <c r="G24" s="105">
        <v>4</v>
      </c>
      <c r="H24" s="105">
        <v>50</v>
      </c>
      <c r="I24" s="111">
        <v>200</v>
      </c>
      <c r="J24" s="86">
        <v>609.7560975609756</v>
      </c>
      <c r="K24" s="87"/>
      <c r="L24" s="87"/>
    </row>
    <row r="25" spans="2:12" ht="50.1" hidden="1" customHeight="1" x14ac:dyDescent="0.25">
      <c r="B25" s="79" t="s">
        <v>120</v>
      </c>
      <c r="C25" s="80" t="s">
        <v>152</v>
      </c>
      <c r="D25" s="102" t="s">
        <v>185</v>
      </c>
      <c r="E25" s="90" t="s">
        <v>191</v>
      </c>
      <c r="F25" s="105" t="s">
        <v>194</v>
      </c>
      <c r="G25" s="105">
        <v>4</v>
      </c>
      <c r="H25" s="105">
        <v>10</v>
      </c>
      <c r="I25" s="85">
        <v>40</v>
      </c>
      <c r="J25" s="86">
        <v>609.7560975609756</v>
      </c>
      <c r="K25" s="87"/>
      <c r="L25" s="87"/>
    </row>
    <row r="26" spans="2:12" ht="50.1" hidden="1" customHeight="1" x14ac:dyDescent="0.25">
      <c r="B26" s="79" t="s">
        <v>120</v>
      </c>
      <c r="C26" s="80" t="s">
        <v>152</v>
      </c>
      <c r="D26" s="90" t="s">
        <v>195</v>
      </c>
      <c r="E26" s="105" t="s">
        <v>196</v>
      </c>
      <c r="F26" s="105" t="s">
        <v>197</v>
      </c>
      <c r="G26" s="90">
        <v>1</v>
      </c>
      <c r="H26" s="90">
        <v>0</v>
      </c>
      <c r="I26" s="85">
        <v>0</v>
      </c>
      <c r="J26" s="86">
        <v>609.7560975609756</v>
      </c>
      <c r="K26" s="87"/>
      <c r="L26" s="87"/>
    </row>
    <row r="27" spans="2:12" ht="50.1" hidden="1" customHeight="1" x14ac:dyDescent="0.25">
      <c r="B27" s="79" t="s">
        <v>120</v>
      </c>
      <c r="C27" s="80" t="s">
        <v>152</v>
      </c>
      <c r="D27" s="90" t="s">
        <v>195</v>
      </c>
      <c r="E27" s="105" t="s">
        <v>196</v>
      </c>
      <c r="F27" s="105" t="s">
        <v>198</v>
      </c>
      <c r="G27" s="105">
        <v>1</v>
      </c>
      <c r="H27" s="105">
        <v>10</v>
      </c>
      <c r="I27" s="111">
        <v>10</v>
      </c>
      <c r="J27" s="86">
        <v>609.7560975609756</v>
      </c>
      <c r="K27" s="87"/>
      <c r="L27" s="87"/>
    </row>
    <row r="28" spans="2:12" ht="50.1" hidden="1" customHeight="1" x14ac:dyDescent="0.25">
      <c r="B28" s="79" t="s">
        <v>120</v>
      </c>
      <c r="C28" s="80" t="s">
        <v>152</v>
      </c>
      <c r="D28" s="90" t="s">
        <v>195</v>
      </c>
      <c r="E28" s="90" t="s">
        <v>196</v>
      </c>
      <c r="F28" s="105" t="s">
        <v>199</v>
      </c>
      <c r="G28" s="105">
        <v>1</v>
      </c>
      <c r="H28" s="105">
        <v>0</v>
      </c>
      <c r="I28" s="85">
        <v>0</v>
      </c>
      <c r="J28" s="86">
        <v>609.7560975609756</v>
      </c>
      <c r="K28" s="87"/>
      <c r="L28" s="87"/>
    </row>
    <row r="29" spans="2:12" ht="50.1" hidden="1" customHeight="1" x14ac:dyDescent="0.25">
      <c r="B29" s="79" t="s">
        <v>120</v>
      </c>
      <c r="C29" s="80" t="s">
        <v>152</v>
      </c>
      <c r="D29" s="90" t="s">
        <v>200</v>
      </c>
      <c r="E29" s="105" t="s">
        <v>201</v>
      </c>
      <c r="F29" s="105" t="s">
        <v>202</v>
      </c>
      <c r="G29" s="105">
        <v>1</v>
      </c>
      <c r="H29" s="90">
        <v>61</v>
      </c>
      <c r="I29" s="85">
        <v>61</v>
      </c>
      <c r="J29" s="86">
        <v>609.7560975609756</v>
      </c>
      <c r="K29" s="87"/>
      <c r="L29" s="87"/>
    </row>
    <row r="30" spans="2:12" ht="50.1" hidden="1" customHeight="1" x14ac:dyDescent="0.25">
      <c r="B30" s="79" t="s">
        <v>120</v>
      </c>
      <c r="C30" s="80" t="s">
        <v>152</v>
      </c>
      <c r="D30" s="90" t="s">
        <v>200</v>
      </c>
      <c r="E30" s="90" t="s">
        <v>201</v>
      </c>
      <c r="F30" s="105" t="s">
        <v>203</v>
      </c>
      <c r="G30" s="105">
        <v>1</v>
      </c>
      <c r="H30" s="105">
        <v>0</v>
      </c>
      <c r="I30" s="85">
        <v>0</v>
      </c>
      <c r="J30" s="86">
        <v>609.7560975609756</v>
      </c>
      <c r="K30" s="87"/>
      <c r="L30" s="87"/>
    </row>
    <row r="31" spans="2:12" ht="50.1" hidden="1" customHeight="1" x14ac:dyDescent="0.25">
      <c r="B31" s="79" t="s">
        <v>120</v>
      </c>
      <c r="C31" s="80" t="s">
        <v>152</v>
      </c>
      <c r="D31" s="90" t="s">
        <v>200</v>
      </c>
      <c r="E31" s="90" t="s">
        <v>201</v>
      </c>
      <c r="F31" s="105" t="s">
        <v>204</v>
      </c>
      <c r="G31" s="105">
        <v>4</v>
      </c>
      <c r="H31" s="105">
        <v>5</v>
      </c>
      <c r="I31" s="85">
        <v>20</v>
      </c>
      <c r="J31" s="86">
        <v>609.7560975609756</v>
      </c>
      <c r="K31" s="87"/>
      <c r="L31" s="87"/>
    </row>
    <row r="32" spans="2:12" ht="50.1" hidden="1" customHeight="1" x14ac:dyDescent="0.25">
      <c r="B32" s="79" t="s">
        <v>120</v>
      </c>
      <c r="C32" s="80" t="s">
        <v>152</v>
      </c>
      <c r="D32" s="90" t="s">
        <v>205</v>
      </c>
      <c r="E32" s="105" t="s">
        <v>206</v>
      </c>
      <c r="F32" s="105" t="s">
        <v>207</v>
      </c>
      <c r="G32" s="105">
        <v>1</v>
      </c>
      <c r="H32" s="90">
        <v>25</v>
      </c>
      <c r="I32" s="85">
        <v>25</v>
      </c>
      <c r="J32" s="86">
        <v>609.7560975609756</v>
      </c>
      <c r="K32" s="87"/>
      <c r="L32" s="87"/>
    </row>
    <row r="33" spans="2:12" ht="50.1" hidden="1" customHeight="1" x14ac:dyDescent="0.25">
      <c r="B33" s="79" t="s">
        <v>120</v>
      </c>
      <c r="C33" s="80" t="s">
        <v>152</v>
      </c>
      <c r="D33" s="90" t="s">
        <v>205</v>
      </c>
      <c r="E33" s="90" t="s">
        <v>206</v>
      </c>
      <c r="F33" s="105" t="s">
        <v>208</v>
      </c>
      <c r="G33" s="105">
        <v>100</v>
      </c>
      <c r="H33" s="105">
        <v>0.4</v>
      </c>
      <c r="I33" s="85">
        <v>40</v>
      </c>
      <c r="J33" s="86">
        <v>609.7560975609756</v>
      </c>
      <c r="K33" s="87"/>
      <c r="L33" s="87"/>
    </row>
    <row r="34" spans="2:12" ht="50.1" hidden="1" customHeight="1" x14ac:dyDescent="0.25">
      <c r="B34" s="79" t="s">
        <v>120</v>
      </c>
      <c r="C34" s="80" t="s">
        <v>152</v>
      </c>
      <c r="D34" s="90" t="s">
        <v>205</v>
      </c>
      <c r="E34" s="90" t="s">
        <v>206</v>
      </c>
      <c r="F34" s="105" t="s">
        <v>209</v>
      </c>
      <c r="G34" s="105">
        <v>100</v>
      </c>
      <c r="H34" s="105">
        <v>0.2</v>
      </c>
      <c r="I34" s="85">
        <v>20</v>
      </c>
      <c r="J34" s="86">
        <v>609.7560975609756</v>
      </c>
      <c r="K34" s="87"/>
      <c r="L34" s="87"/>
    </row>
    <row r="35" spans="2:12" ht="50.1" hidden="1" customHeight="1" x14ac:dyDescent="0.25">
      <c r="B35" s="79" t="s">
        <v>120</v>
      </c>
      <c r="C35" s="80" t="s">
        <v>158</v>
      </c>
      <c r="D35" s="92" t="s">
        <v>210</v>
      </c>
      <c r="E35" s="92" t="s">
        <v>211</v>
      </c>
      <c r="F35" s="92" t="s">
        <v>212</v>
      </c>
      <c r="G35" s="92">
        <v>4</v>
      </c>
      <c r="H35" s="92">
        <v>30</v>
      </c>
      <c r="I35" s="113">
        <f>+G35*H35</f>
        <v>120</v>
      </c>
      <c r="J35" s="86">
        <v>609.7560975609756</v>
      </c>
      <c r="K35" s="87"/>
      <c r="L35" s="87"/>
    </row>
    <row r="36" spans="2:12" ht="50.1" hidden="1" customHeight="1" x14ac:dyDescent="0.25">
      <c r="B36" s="79" t="s">
        <v>120</v>
      </c>
      <c r="C36" s="80" t="s">
        <v>158</v>
      </c>
      <c r="D36" s="92" t="s">
        <v>210</v>
      </c>
      <c r="E36" s="92" t="s">
        <v>213</v>
      </c>
      <c r="F36" s="92" t="s">
        <v>214</v>
      </c>
      <c r="G36" s="93">
        <v>1</v>
      </c>
      <c r="H36" s="114">
        <v>0</v>
      </c>
      <c r="I36" s="113">
        <f t="shared" ref="I36:I76" si="0">+G36*H36</f>
        <v>0</v>
      </c>
      <c r="J36" s="86">
        <v>609.7560975609756</v>
      </c>
      <c r="K36" s="87"/>
      <c r="L36" s="87"/>
    </row>
    <row r="37" spans="2:12" ht="50.1" hidden="1" customHeight="1" x14ac:dyDescent="0.25">
      <c r="B37" s="79" t="s">
        <v>120</v>
      </c>
      <c r="C37" s="80" t="s">
        <v>158</v>
      </c>
      <c r="D37" s="92" t="s">
        <v>210</v>
      </c>
      <c r="E37" s="92" t="s">
        <v>213</v>
      </c>
      <c r="F37" s="92" t="s">
        <v>215</v>
      </c>
      <c r="G37" s="93">
        <v>3200</v>
      </c>
      <c r="H37" s="114">
        <v>0</v>
      </c>
      <c r="I37" s="113">
        <f t="shared" si="0"/>
        <v>0</v>
      </c>
      <c r="J37" s="86">
        <v>609.7560975609756</v>
      </c>
      <c r="K37" s="87"/>
      <c r="L37" s="87"/>
    </row>
    <row r="38" spans="2:12" ht="50.1" hidden="1" customHeight="1" x14ac:dyDescent="0.25">
      <c r="B38" s="79" t="s">
        <v>120</v>
      </c>
      <c r="C38" s="80" t="s">
        <v>158</v>
      </c>
      <c r="D38" s="92" t="s">
        <v>210</v>
      </c>
      <c r="E38" s="92" t="s">
        <v>213</v>
      </c>
      <c r="F38" s="92" t="s">
        <v>216</v>
      </c>
      <c r="G38" s="115">
        <v>50</v>
      </c>
      <c r="H38" s="93">
        <v>0</v>
      </c>
      <c r="I38" s="113">
        <f t="shared" si="0"/>
        <v>0</v>
      </c>
      <c r="J38" s="86">
        <v>609.7560975609756</v>
      </c>
      <c r="K38" s="87"/>
      <c r="L38" s="87"/>
    </row>
    <row r="39" spans="2:12" ht="50.1" hidden="1" customHeight="1" x14ac:dyDescent="0.25">
      <c r="B39" s="79" t="s">
        <v>120</v>
      </c>
      <c r="C39" s="80" t="s">
        <v>158</v>
      </c>
      <c r="D39" s="92" t="s">
        <v>210</v>
      </c>
      <c r="E39" s="93" t="s">
        <v>217</v>
      </c>
      <c r="F39" s="92" t="s">
        <v>218</v>
      </c>
      <c r="G39" s="91">
        <v>4</v>
      </c>
      <c r="H39" s="93">
        <v>8</v>
      </c>
      <c r="I39" s="113">
        <f t="shared" si="0"/>
        <v>32</v>
      </c>
      <c r="J39" s="86">
        <v>609.7560975609756</v>
      </c>
      <c r="K39" s="87"/>
      <c r="L39" s="87"/>
    </row>
    <row r="40" spans="2:12" ht="50.1" hidden="1" customHeight="1" x14ac:dyDescent="0.25">
      <c r="B40" s="79" t="s">
        <v>120</v>
      </c>
      <c r="C40" s="80" t="s">
        <v>158</v>
      </c>
      <c r="D40" s="92" t="s">
        <v>210</v>
      </c>
      <c r="E40" s="92" t="s">
        <v>219</v>
      </c>
      <c r="F40" s="92" t="s">
        <v>220</v>
      </c>
      <c r="G40" s="91">
        <v>100</v>
      </c>
      <c r="H40" s="93">
        <v>0</v>
      </c>
      <c r="I40" s="113">
        <f t="shared" si="0"/>
        <v>0</v>
      </c>
      <c r="J40" s="86">
        <v>609.7560975609756</v>
      </c>
      <c r="K40" s="87"/>
      <c r="L40" s="87"/>
    </row>
    <row r="41" spans="2:12" ht="50.1" hidden="1" customHeight="1" x14ac:dyDescent="0.25">
      <c r="B41" s="79" t="s">
        <v>120</v>
      </c>
      <c r="C41" s="80" t="s">
        <v>158</v>
      </c>
      <c r="D41" s="92" t="s">
        <v>210</v>
      </c>
      <c r="E41" s="116" t="s">
        <v>213</v>
      </c>
      <c r="F41" s="117" t="s">
        <v>221</v>
      </c>
      <c r="G41" s="117">
        <v>90</v>
      </c>
      <c r="H41" s="118">
        <v>0</v>
      </c>
      <c r="I41" s="113">
        <f t="shared" si="0"/>
        <v>0</v>
      </c>
      <c r="J41" s="86">
        <v>609.7560975609756</v>
      </c>
      <c r="K41" s="87"/>
      <c r="L41" s="87"/>
    </row>
    <row r="42" spans="2:12" ht="50.1" hidden="1" customHeight="1" x14ac:dyDescent="0.25">
      <c r="B42" s="79" t="s">
        <v>120</v>
      </c>
      <c r="C42" s="80" t="s">
        <v>158</v>
      </c>
      <c r="D42" s="92" t="s">
        <v>222</v>
      </c>
      <c r="E42" s="92" t="s">
        <v>223</v>
      </c>
      <c r="F42" s="92" t="s">
        <v>224</v>
      </c>
      <c r="G42" s="119">
        <v>1</v>
      </c>
      <c r="H42" s="92">
        <v>200</v>
      </c>
      <c r="I42" s="113">
        <f t="shared" si="0"/>
        <v>200</v>
      </c>
      <c r="J42" s="86">
        <v>609.7560975609756</v>
      </c>
      <c r="K42" s="87"/>
      <c r="L42" s="87"/>
    </row>
    <row r="43" spans="2:12" ht="50.1" hidden="1" customHeight="1" x14ac:dyDescent="0.25">
      <c r="B43" s="79" t="s">
        <v>120</v>
      </c>
      <c r="C43" s="80" t="s">
        <v>158</v>
      </c>
      <c r="D43" s="92" t="s">
        <v>222</v>
      </c>
      <c r="E43" s="92" t="s">
        <v>225</v>
      </c>
      <c r="F43" s="92" t="s">
        <v>226</v>
      </c>
      <c r="G43" s="120">
        <v>40</v>
      </c>
      <c r="H43" s="92">
        <v>3</v>
      </c>
      <c r="I43" s="113">
        <f t="shared" si="0"/>
        <v>120</v>
      </c>
      <c r="J43" s="86">
        <v>609.7560975609756</v>
      </c>
      <c r="K43" s="87"/>
      <c r="L43" s="87"/>
    </row>
    <row r="44" spans="2:12" ht="50.1" hidden="1" customHeight="1" x14ac:dyDescent="0.25">
      <c r="B44" s="79" t="s">
        <v>120</v>
      </c>
      <c r="C44" s="80" t="s">
        <v>158</v>
      </c>
      <c r="D44" s="92" t="s">
        <v>222</v>
      </c>
      <c r="E44" s="93" t="s">
        <v>227</v>
      </c>
      <c r="F44" s="121" t="s">
        <v>228</v>
      </c>
      <c r="G44" s="122">
        <v>3</v>
      </c>
      <c r="H44" s="93">
        <v>80</v>
      </c>
      <c r="I44" s="113">
        <f t="shared" si="0"/>
        <v>240</v>
      </c>
      <c r="J44" s="86">
        <v>609.7560975609756</v>
      </c>
      <c r="K44" s="87"/>
      <c r="L44" s="87"/>
    </row>
    <row r="45" spans="2:12" ht="50.1" hidden="1" customHeight="1" x14ac:dyDescent="0.25">
      <c r="B45" s="79" t="s">
        <v>120</v>
      </c>
      <c r="C45" s="80" t="s">
        <v>158</v>
      </c>
      <c r="D45" s="92" t="s">
        <v>222</v>
      </c>
      <c r="E45" s="123" t="s">
        <v>229</v>
      </c>
      <c r="F45" s="123" t="s">
        <v>229</v>
      </c>
      <c r="G45" s="124">
        <v>0</v>
      </c>
      <c r="H45" s="125">
        <v>5</v>
      </c>
      <c r="I45" s="113">
        <f t="shared" si="0"/>
        <v>0</v>
      </c>
      <c r="J45" s="86">
        <v>609.7560975609756</v>
      </c>
      <c r="K45" s="87"/>
      <c r="L45" s="87"/>
    </row>
    <row r="46" spans="2:12" ht="50.1" hidden="1" customHeight="1" x14ac:dyDescent="0.25">
      <c r="B46" s="79" t="s">
        <v>120</v>
      </c>
      <c r="C46" s="80" t="s">
        <v>158</v>
      </c>
      <c r="D46" s="92" t="s">
        <v>222</v>
      </c>
      <c r="E46" s="92" t="s">
        <v>230</v>
      </c>
      <c r="F46" s="126" t="s">
        <v>231</v>
      </c>
      <c r="G46" s="119">
        <v>400</v>
      </c>
      <c r="H46" s="93">
        <v>5</v>
      </c>
      <c r="I46" s="113">
        <f t="shared" si="0"/>
        <v>2000</v>
      </c>
      <c r="J46" s="86">
        <v>609.7560975609756</v>
      </c>
      <c r="K46" s="87"/>
      <c r="L46" s="87"/>
    </row>
    <row r="47" spans="2:12" ht="50.1" hidden="1" customHeight="1" x14ac:dyDescent="0.25">
      <c r="B47" s="79" t="s">
        <v>120</v>
      </c>
      <c r="C47" s="80" t="s">
        <v>158</v>
      </c>
      <c r="D47" s="92" t="s">
        <v>222</v>
      </c>
      <c r="E47" s="92" t="s">
        <v>232</v>
      </c>
      <c r="F47" s="126" t="s">
        <v>233</v>
      </c>
      <c r="G47" s="119">
        <v>100</v>
      </c>
      <c r="H47" s="93">
        <v>0</v>
      </c>
      <c r="I47" s="113">
        <f t="shared" si="0"/>
        <v>0</v>
      </c>
      <c r="J47" s="86">
        <v>609.7560975609756</v>
      </c>
      <c r="K47" s="87"/>
      <c r="L47" s="87"/>
    </row>
    <row r="48" spans="2:12" ht="50.1" hidden="1" customHeight="1" x14ac:dyDescent="0.25">
      <c r="B48" s="79" t="s">
        <v>120</v>
      </c>
      <c r="C48" s="80" t="s">
        <v>158</v>
      </c>
      <c r="D48" s="127" t="s">
        <v>234</v>
      </c>
      <c r="E48" s="128" t="s">
        <v>235</v>
      </c>
      <c r="F48" s="129" t="s">
        <v>236</v>
      </c>
      <c r="G48" s="130">
        <v>0</v>
      </c>
      <c r="H48" s="92">
        <v>200</v>
      </c>
      <c r="I48" s="113">
        <f t="shared" si="0"/>
        <v>0</v>
      </c>
      <c r="J48" s="86">
        <v>609.7560975609756</v>
      </c>
      <c r="K48" s="87"/>
      <c r="L48" s="87"/>
    </row>
    <row r="49" spans="2:12" ht="50.1" hidden="1" customHeight="1" x14ac:dyDescent="0.25">
      <c r="B49" s="79" t="s">
        <v>120</v>
      </c>
      <c r="C49" s="80" t="s">
        <v>158</v>
      </c>
      <c r="D49" s="127" t="s">
        <v>234</v>
      </c>
      <c r="E49" s="131" t="s">
        <v>237</v>
      </c>
      <c r="F49" s="132" t="s">
        <v>238</v>
      </c>
      <c r="G49" s="130">
        <v>670</v>
      </c>
      <c r="H49" s="133">
        <v>6.1415220293724966</v>
      </c>
      <c r="I49" s="113">
        <f t="shared" si="0"/>
        <v>4114.8197596795726</v>
      </c>
      <c r="J49" s="86">
        <v>609.7560975609756</v>
      </c>
      <c r="K49" s="87"/>
      <c r="L49" s="87"/>
    </row>
    <row r="50" spans="2:12" ht="50.1" hidden="1" customHeight="1" x14ac:dyDescent="0.25">
      <c r="B50" s="79" t="s">
        <v>120</v>
      </c>
      <c r="C50" s="80" t="s">
        <v>158</v>
      </c>
      <c r="D50" s="127" t="s">
        <v>234</v>
      </c>
      <c r="E50" s="134" t="s">
        <v>237</v>
      </c>
      <c r="F50" s="135" t="s">
        <v>239</v>
      </c>
      <c r="G50" s="92">
        <v>10</v>
      </c>
      <c r="H50" s="136">
        <v>0</v>
      </c>
      <c r="I50" s="113">
        <f t="shared" si="0"/>
        <v>0</v>
      </c>
      <c r="J50" s="86">
        <v>609.7560975609756</v>
      </c>
      <c r="K50" s="87"/>
      <c r="L50" s="87"/>
    </row>
    <row r="51" spans="2:12" ht="50.1" hidden="1" customHeight="1" x14ac:dyDescent="0.25">
      <c r="B51" s="79" t="s">
        <v>120</v>
      </c>
      <c r="C51" s="80" t="s">
        <v>158</v>
      </c>
      <c r="D51" s="127" t="s">
        <v>234</v>
      </c>
      <c r="E51" s="137" t="s">
        <v>240</v>
      </c>
      <c r="F51" s="129" t="s">
        <v>241</v>
      </c>
      <c r="G51" s="117">
        <v>10</v>
      </c>
      <c r="H51" s="138">
        <v>0</v>
      </c>
      <c r="I51" s="113">
        <f t="shared" si="0"/>
        <v>0</v>
      </c>
      <c r="J51" s="86">
        <v>609.7560975609756</v>
      </c>
      <c r="K51" s="87"/>
      <c r="L51" s="87"/>
    </row>
    <row r="52" spans="2:12" ht="50.1" hidden="1" customHeight="1" x14ac:dyDescent="0.25">
      <c r="B52" s="79" t="s">
        <v>120</v>
      </c>
      <c r="C52" s="80" t="s">
        <v>158</v>
      </c>
      <c r="D52" s="127" t="s">
        <v>234</v>
      </c>
      <c r="E52" s="137" t="s">
        <v>242</v>
      </c>
      <c r="F52" s="129" t="s">
        <v>243</v>
      </c>
      <c r="G52" s="117">
        <v>12</v>
      </c>
      <c r="H52" s="138">
        <v>0</v>
      </c>
      <c r="I52" s="113">
        <f t="shared" si="0"/>
        <v>0</v>
      </c>
      <c r="J52" s="86">
        <v>609.7560975609756</v>
      </c>
      <c r="K52" s="87"/>
      <c r="L52" s="87"/>
    </row>
    <row r="53" spans="2:12" ht="50.1" hidden="1" customHeight="1" x14ac:dyDescent="0.25">
      <c r="B53" s="79" t="s">
        <v>120</v>
      </c>
      <c r="C53" s="80" t="s">
        <v>158</v>
      </c>
      <c r="D53" s="139" t="s">
        <v>244</v>
      </c>
      <c r="E53" s="140" t="s">
        <v>245</v>
      </c>
      <c r="F53" s="140" t="s">
        <v>246</v>
      </c>
      <c r="G53" s="141">
        <v>0</v>
      </c>
      <c r="H53" s="92">
        <v>80</v>
      </c>
      <c r="I53" s="113">
        <f t="shared" si="0"/>
        <v>0</v>
      </c>
      <c r="J53" s="86">
        <v>609.7560975609756</v>
      </c>
      <c r="K53" s="87"/>
      <c r="L53" s="87"/>
    </row>
    <row r="54" spans="2:12" ht="50.1" hidden="1" customHeight="1" x14ac:dyDescent="0.25">
      <c r="B54" s="79" t="s">
        <v>120</v>
      </c>
      <c r="C54" s="80" t="s">
        <v>158</v>
      </c>
      <c r="D54" s="142" t="s">
        <v>244</v>
      </c>
      <c r="E54" s="92" t="s">
        <v>247</v>
      </c>
      <c r="F54" s="143" t="s">
        <v>248</v>
      </c>
      <c r="G54" s="141">
        <v>0</v>
      </c>
      <c r="H54" s="93">
        <v>30</v>
      </c>
      <c r="I54" s="113">
        <f t="shared" si="0"/>
        <v>0</v>
      </c>
      <c r="J54" s="86">
        <v>609.7560975609756</v>
      </c>
      <c r="K54" s="87"/>
      <c r="L54" s="87"/>
    </row>
    <row r="55" spans="2:12" ht="50.1" hidden="1" customHeight="1" x14ac:dyDescent="0.25">
      <c r="B55" s="79" t="s">
        <v>120</v>
      </c>
      <c r="C55" s="80" t="s">
        <v>158</v>
      </c>
      <c r="D55" s="142" t="s">
        <v>244</v>
      </c>
      <c r="E55" s="144" t="s">
        <v>249</v>
      </c>
      <c r="F55" s="143" t="s">
        <v>250</v>
      </c>
      <c r="G55" s="141">
        <v>0</v>
      </c>
      <c r="H55" s="93">
        <v>10</v>
      </c>
      <c r="I55" s="113">
        <f t="shared" si="0"/>
        <v>0</v>
      </c>
      <c r="J55" s="86">
        <v>609.7560975609756</v>
      </c>
      <c r="K55" s="87"/>
      <c r="L55" s="87"/>
    </row>
    <row r="56" spans="2:12" ht="50.1" hidden="1" customHeight="1" x14ac:dyDescent="0.25">
      <c r="B56" s="79" t="s">
        <v>120</v>
      </c>
      <c r="C56" s="80" t="s">
        <v>158</v>
      </c>
      <c r="D56" s="142" t="s">
        <v>244</v>
      </c>
      <c r="E56" s="145" t="s">
        <v>251</v>
      </c>
      <c r="F56" s="146" t="s">
        <v>252</v>
      </c>
      <c r="G56" s="147">
        <v>4</v>
      </c>
      <c r="H56" s="114">
        <v>140</v>
      </c>
      <c r="I56" s="113">
        <f t="shared" si="0"/>
        <v>560</v>
      </c>
      <c r="J56" s="86">
        <v>609.7560975609756</v>
      </c>
      <c r="K56" s="87"/>
      <c r="L56" s="87"/>
    </row>
    <row r="57" spans="2:12" ht="50.1" hidden="1" customHeight="1" x14ac:dyDescent="0.25">
      <c r="B57" s="79" t="s">
        <v>120</v>
      </c>
      <c r="C57" s="80" t="s">
        <v>158</v>
      </c>
      <c r="D57" s="142" t="s">
        <v>244</v>
      </c>
      <c r="E57" s="148" t="s">
        <v>253</v>
      </c>
      <c r="F57" s="149" t="s">
        <v>254</v>
      </c>
      <c r="G57" s="114">
        <v>0</v>
      </c>
      <c r="H57" s="93">
        <v>500</v>
      </c>
      <c r="I57" s="113">
        <f t="shared" si="0"/>
        <v>0</v>
      </c>
      <c r="J57" s="150"/>
      <c r="K57" s="87"/>
      <c r="L57" s="87"/>
    </row>
    <row r="58" spans="2:12" ht="50.1" hidden="1" customHeight="1" x14ac:dyDescent="0.25">
      <c r="B58" s="79" t="s">
        <v>120</v>
      </c>
      <c r="C58" s="80" t="s">
        <v>158</v>
      </c>
      <c r="D58" s="142" t="s">
        <v>244</v>
      </c>
      <c r="E58" s="151" t="s">
        <v>255</v>
      </c>
      <c r="F58" s="149" t="s">
        <v>256</v>
      </c>
      <c r="G58" s="114">
        <v>0</v>
      </c>
      <c r="H58" s="93">
        <v>750</v>
      </c>
      <c r="I58" s="113">
        <f t="shared" si="0"/>
        <v>0</v>
      </c>
      <c r="J58" s="150"/>
      <c r="K58" s="87"/>
      <c r="L58" s="87"/>
    </row>
    <row r="59" spans="2:12" ht="50.1" hidden="1" customHeight="1" x14ac:dyDescent="0.25">
      <c r="B59" s="79" t="s">
        <v>120</v>
      </c>
      <c r="C59" s="80" t="s">
        <v>158</v>
      </c>
      <c r="D59" s="92" t="s">
        <v>257</v>
      </c>
      <c r="E59" s="92" t="s">
        <v>258</v>
      </c>
      <c r="F59" s="92" t="s">
        <v>259</v>
      </c>
      <c r="G59" s="92">
        <v>148</v>
      </c>
      <c r="H59" s="92">
        <v>0</v>
      </c>
      <c r="I59" s="113">
        <f t="shared" si="0"/>
        <v>0</v>
      </c>
      <c r="J59" s="150"/>
      <c r="K59" s="87"/>
      <c r="L59" s="87"/>
    </row>
    <row r="60" spans="2:12" ht="50.1" hidden="1" customHeight="1" x14ac:dyDescent="0.25">
      <c r="B60" s="79" t="s">
        <v>120</v>
      </c>
      <c r="C60" s="80" t="s">
        <v>158</v>
      </c>
      <c r="D60" s="92" t="s">
        <v>257</v>
      </c>
      <c r="E60" s="92" t="s">
        <v>260</v>
      </c>
      <c r="F60" s="92" t="s">
        <v>261</v>
      </c>
      <c r="G60" s="92">
        <v>4</v>
      </c>
      <c r="H60" s="93">
        <v>60</v>
      </c>
      <c r="I60" s="113">
        <f t="shared" si="0"/>
        <v>240</v>
      </c>
      <c r="J60" s="150"/>
      <c r="K60" s="87"/>
      <c r="L60" s="87"/>
    </row>
    <row r="61" spans="2:12" ht="50.1" hidden="1" customHeight="1" x14ac:dyDescent="0.25">
      <c r="B61" s="79" t="s">
        <v>120</v>
      </c>
      <c r="C61" s="80" t="s">
        <v>158</v>
      </c>
      <c r="D61" s="92" t="s">
        <v>257</v>
      </c>
      <c r="E61" s="92" t="s">
        <v>262</v>
      </c>
      <c r="F61" s="92" t="s">
        <v>263</v>
      </c>
      <c r="G61" s="130">
        <v>1800</v>
      </c>
      <c r="H61" s="152">
        <v>0.28000000000000003</v>
      </c>
      <c r="I61" s="113">
        <f t="shared" si="0"/>
        <v>504.00000000000006</v>
      </c>
      <c r="J61" s="150"/>
      <c r="K61" s="87"/>
      <c r="L61" s="87"/>
    </row>
    <row r="62" spans="2:12" ht="50.1" hidden="1" customHeight="1" x14ac:dyDescent="0.25">
      <c r="B62" s="79" t="s">
        <v>120</v>
      </c>
      <c r="C62" s="80" t="s">
        <v>158</v>
      </c>
      <c r="D62" s="92" t="s">
        <v>257</v>
      </c>
      <c r="E62" s="92" t="s">
        <v>264</v>
      </c>
      <c r="F62" s="92" t="s">
        <v>265</v>
      </c>
      <c r="G62" s="93">
        <v>52</v>
      </c>
      <c r="H62" s="153">
        <v>0</v>
      </c>
      <c r="I62" s="113">
        <f t="shared" si="0"/>
        <v>0</v>
      </c>
      <c r="J62" s="150"/>
      <c r="K62" s="87"/>
      <c r="L62" s="87"/>
    </row>
    <row r="63" spans="2:12" ht="50.1" hidden="1" customHeight="1" x14ac:dyDescent="0.25">
      <c r="B63" s="79" t="s">
        <v>120</v>
      </c>
      <c r="C63" s="80" t="s">
        <v>158</v>
      </c>
      <c r="D63" s="92" t="s">
        <v>266</v>
      </c>
      <c r="E63" s="92" t="s">
        <v>267</v>
      </c>
      <c r="F63" s="92" t="s">
        <v>268</v>
      </c>
      <c r="G63" s="154">
        <v>350</v>
      </c>
      <c r="H63" s="155">
        <v>10</v>
      </c>
      <c r="I63" s="113">
        <f t="shared" si="0"/>
        <v>3500</v>
      </c>
      <c r="J63" s="86">
        <v>609.7560975609756</v>
      </c>
      <c r="K63" s="87"/>
      <c r="L63" s="87"/>
    </row>
    <row r="64" spans="2:12" ht="50.1" hidden="1" customHeight="1" x14ac:dyDescent="0.25">
      <c r="B64" s="79" t="s">
        <v>120</v>
      </c>
      <c r="C64" s="80" t="s">
        <v>158</v>
      </c>
      <c r="D64" s="92" t="s">
        <v>266</v>
      </c>
      <c r="E64" s="92" t="s">
        <v>213</v>
      </c>
      <c r="F64" s="92" t="s">
        <v>269</v>
      </c>
      <c r="G64" s="118">
        <v>1000</v>
      </c>
      <c r="H64" s="156">
        <v>0</v>
      </c>
      <c r="I64" s="113">
        <f t="shared" si="0"/>
        <v>0</v>
      </c>
      <c r="J64" s="86">
        <v>609.7560975609756</v>
      </c>
      <c r="K64" s="87"/>
      <c r="L64" s="87"/>
    </row>
    <row r="65" spans="2:12" ht="50.1" hidden="1" customHeight="1" x14ac:dyDescent="0.25">
      <c r="B65" s="79" t="s">
        <v>120</v>
      </c>
      <c r="C65" s="80" t="s">
        <v>158</v>
      </c>
      <c r="D65" s="92" t="s">
        <v>266</v>
      </c>
      <c r="E65" s="92" t="s">
        <v>270</v>
      </c>
      <c r="F65" s="92" t="s">
        <v>271</v>
      </c>
      <c r="G65" s="118">
        <v>4</v>
      </c>
      <c r="H65" s="155">
        <v>0</v>
      </c>
      <c r="I65" s="113">
        <f t="shared" si="0"/>
        <v>0</v>
      </c>
      <c r="J65" s="86">
        <v>609.7560975609756</v>
      </c>
      <c r="K65" s="87"/>
      <c r="L65" s="87"/>
    </row>
    <row r="66" spans="2:12" ht="50.1" hidden="1" customHeight="1" x14ac:dyDescent="0.25">
      <c r="B66" s="79" t="s">
        <v>120</v>
      </c>
      <c r="C66" s="80" t="s">
        <v>163</v>
      </c>
      <c r="D66" s="92" t="s">
        <v>272</v>
      </c>
      <c r="E66" s="92" t="s">
        <v>273</v>
      </c>
      <c r="F66" s="92" t="s">
        <v>274</v>
      </c>
      <c r="G66" s="92">
        <v>40</v>
      </c>
      <c r="H66" s="92">
        <v>0</v>
      </c>
      <c r="I66" s="113">
        <f t="shared" si="0"/>
        <v>0</v>
      </c>
      <c r="J66" s="86">
        <v>609.7560975609756</v>
      </c>
      <c r="K66" s="87"/>
      <c r="L66" s="87"/>
    </row>
    <row r="67" spans="2:12" ht="50.1" hidden="1" customHeight="1" x14ac:dyDescent="0.25">
      <c r="B67" s="79" t="s">
        <v>120</v>
      </c>
      <c r="C67" s="80" t="s">
        <v>163</v>
      </c>
      <c r="D67" s="92" t="s">
        <v>272</v>
      </c>
      <c r="E67" s="92" t="s">
        <v>275</v>
      </c>
      <c r="F67" s="92" t="s">
        <v>276</v>
      </c>
      <c r="G67" s="93">
        <v>100</v>
      </c>
      <c r="H67" s="93">
        <v>0</v>
      </c>
      <c r="I67" s="113">
        <f t="shared" si="0"/>
        <v>0</v>
      </c>
      <c r="J67" s="86">
        <v>609.7560975609756</v>
      </c>
      <c r="K67" s="87"/>
      <c r="L67" s="87"/>
    </row>
    <row r="68" spans="2:12" ht="50.1" hidden="1" customHeight="1" x14ac:dyDescent="0.25">
      <c r="B68" s="79" t="s">
        <v>120</v>
      </c>
      <c r="C68" s="80" t="s">
        <v>163</v>
      </c>
      <c r="D68" s="92" t="s">
        <v>272</v>
      </c>
      <c r="E68" s="92" t="s">
        <v>277</v>
      </c>
      <c r="F68" s="92" t="s">
        <v>278</v>
      </c>
      <c r="G68" s="93">
        <v>100</v>
      </c>
      <c r="H68" s="93">
        <v>2.8</v>
      </c>
      <c r="I68" s="113">
        <f t="shared" si="0"/>
        <v>280</v>
      </c>
      <c r="J68" s="86">
        <v>609.7560975609756</v>
      </c>
      <c r="K68" s="87"/>
      <c r="L68" s="87"/>
    </row>
    <row r="69" spans="2:12" ht="50.1" hidden="1" customHeight="1" x14ac:dyDescent="0.25">
      <c r="B69" s="79" t="s">
        <v>120</v>
      </c>
      <c r="C69" s="80" t="s">
        <v>163</v>
      </c>
      <c r="D69" s="92" t="s">
        <v>272</v>
      </c>
      <c r="E69" s="93" t="s">
        <v>277</v>
      </c>
      <c r="F69" s="93" t="s">
        <v>279</v>
      </c>
      <c r="G69" s="93">
        <v>100</v>
      </c>
      <c r="H69" s="93">
        <v>0.5</v>
      </c>
      <c r="I69" s="113">
        <f t="shared" si="0"/>
        <v>50</v>
      </c>
      <c r="J69" s="86">
        <v>609.7560975609756</v>
      </c>
      <c r="K69" s="87"/>
      <c r="L69" s="87"/>
    </row>
    <row r="70" spans="2:12" ht="50.1" hidden="1" customHeight="1" x14ac:dyDescent="0.25">
      <c r="B70" s="79" t="s">
        <v>120</v>
      </c>
      <c r="C70" s="80" t="s">
        <v>163</v>
      </c>
      <c r="D70" s="92" t="s">
        <v>272</v>
      </c>
      <c r="E70" s="93" t="s">
        <v>280</v>
      </c>
      <c r="F70" s="93" t="s">
        <v>281</v>
      </c>
      <c r="G70" s="93">
        <v>36</v>
      </c>
      <c r="H70" s="93">
        <v>0</v>
      </c>
      <c r="I70" s="113">
        <f t="shared" si="0"/>
        <v>0</v>
      </c>
      <c r="J70" s="86">
        <v>609.7560975609756</v>
      </c>
      <c r="K70" s="87"/>
      <c r="L70" s="87"/>
    </row>
    <row r="71" spans="2:12" ht="50.1" hidden="1" customHeight="1" x14ac:dyDescent="0.25">
      <c r="B71" s="79" t="s">
        <v>120</v>
      </c>
      <c r="C71" s="80" t="s">
        <v>163</v>
      </c>
      <c r="D71" s="92" t="s">
        <v>272</v>
      </c>
      <c r="E71" s="93" t="s">
        <v>282</v>
      </c>
      <c r="F71" s="93" t="s">
        <v>283</v>
      </c>
      <c r="G71" s="93">
        <v>28</v>
      </c>
      <c r="H71" s="93">
        <v>5</v>
      </c>
      <c r="I71" s="113">
        <f t="shared" si="0"/>
        <v>140</v>
      </c>
      <c r="J71" s="86">
        <v>609.7560975609756</v>
      </c>
      <c r="K71" s="87"/>
      <c r="L71" s="87"/>
    </row>
    <row r="72" spans="2:12" ht="50.1" hidden="1" customHeight="1" x14ac:dyDescent="0.25">
      <c r="B72" s="79" t="s">
        <v>120</v>
      </c>
      <c r="C72" s="80" t="s">
        <v>163</v>
      </c>
      <c r="D72" s="92" t="s">
        <v>272</v>
      </c>
      <c r="E72" s="92" t="s">
        <v>284</v>
      </c>
      <c r="F72" s="93" t="s">
        <v>285</v>
      </c>
      <c r="G72" s="93">
        <v>4</v>
      </c>
      <c r="H72" s="93">
        <v>12.5</v>
      </c>
      <c r="I72" s="113">
        <f t="shared" si="0"/>
        <v>50</v>
      </c>
      <c r="J72" s="86">
        <v>609.7560975609756</v>
      </c>
      <c r="K72" s="87"/>
      <c r="L72" s="87"/>
    </row>
    <row r="73" spans="2:12" ht="50.1" hidden="1" customHeight="1" x14ac:dyDescent="0.25">
      <c r="B73" s="79" t="s">
        <v>120</v>
      </c>
      <c r="C73" s="80" t="s">
        <v>163</v>
      </c>
      <c r="D73" s="92" t="s">
        <v>286</v>
      </c>
      <c r="E73" s="157" t="s">
        <v>287</v>
      </c>
      <c r="F73" s="157" t="s">
        <v>288</v>
      </c>
      <c r="G73" s="92">
        <v>8</v>
      </c>
      <c r="H73" s="92">
        <v>4</v>
      </c>
      <c r="I73" s="113">
        <f t="shared" si="0"/>
        <v>32</v>
      </c>
      <c r="J73" s="86">
        <v>609.7560975609756</v>
      </c>
      <c r="K73" s="87"/>
      <c r="L73" s="87"/>
    </row>
    <row r="74" spans="2:12" ht="50.1" hidden="1" customHeight="1" x14ac:dyDescent="0.25">
      <c r="B74" s="79" t="s">
        <v>120</v>
      </c>
      <c r="C74" s="80" t="s">
        <v>163</v>
      </c>
      <c r="D74" s="92" t="s">
        <v>286</v>
      </c>
      <c r="E74" s="157" t="s">
        <v>289</v>
      </c>
      <c r="F74" s="157" t="s">
        <v>290</v>
      </c>
      <c r="G74" s="93">
        <v>7</v>
      </c>
      <c r="H74" s="93">
        <v>4</v>
      </c>
      <c r="I74" s="113">
        <f t="shared" si="0"/>
        <v>28</v>
      </c>
      <c r="J74" s="86">
        <v>609.7560975609756</v>
      </c>
      <c r="K74" s="87"/>
      <c r="L74" s="87"/>
    </row>
    <row r="75" spans="2:12" ht="50.1" hidden="1" customHeight="1" x14ac:dyDescent="0.25">
      <c r="B75" s="79" t="s">
        <v>120</v>
      </c>
      <c r="C75" s="80" t="s">
        <v>163</v>
      </c>
      <c r="D75" s="92" t="s">
        <v>286</v>
      </c>
      <c r="E75" s="157" t="s">
        <v>291</v>
      </c>
      <c r="F75" s="157" t="s">
        <v>292</v>
      </c>
      <c r="G75" s="93">
        <v>4</v>
      </c>
      <c r="H75" s="93">
        <v>80</v>
      </c>
      <c r="I75" s="113">
        <f t="shared" si="0"/>
        <v>320</v>
      </c>
      <c r="J75" s="86">
        <v>609.7560975609756</v>
      </c>
      <c r="K75" s="87"/>
      <c r="L75" s="87"/>
    </row>
    <row r="76" spans="2:12" ht="50.1" hidden="1" customHeight="1" x14ac:dyDescent="0.25">
      <c r="B76" s="79" t="s">
        <v>120</v>
      </c>
      <c r="C76" s="80" t="s">
        <v>163</v>
      </c>
      <c r="D76" s="92" t="s">
        <v>286</v>
      </c>
      <c r="E76" s="157" t="s">
        <v>293</v>
      </c>
      <c r="F76" s="157" t="s">
        <v>294</v>
      </c>
      <c r="G76" s="93">
        <v>8</v>
      </c>
      <c r="H76" s="93">
        <v>4</v>
      </c>
      <c r="I76" s="113">
        <f t="shared" si="0"/>
        <v>32</v>
      </c>
      <c r="J76" s="86">
        <v>609.7560975609756</v>
      </c>
      <c r="K76" s="87"/>
      <c r="L76" s="87"/>
    </row>
    <row r="77" spans="2:12" ht="50.1" customHeight="1" x14ac:dyDescent="0.25">
      <c r="B77" s="79" t="s">
        <v>295</v>
      </c>
      <c r="C77" s="80" t="s">
        <v>100</v>
      </c>
      <c r="D77" s="158" t="s">
        <v>296</v>
      </c>
      <c r="E77" s="83" t="s">
        <v>14</v>
      </c>
      <c r="F77" s="159" t="s">
        <v>14</v>
      </c>
      <c r="G77" s="160">
        <v>4.8</v>
      </c>
      <c r="H77" s="161">
        <v>3000</v>
      </c>
      <c r="I77" s="162">
        <f>H77*G77</f>
        <v>14400</v>
      </c>
      <c r="J77" s="163">
        <v>115000</v>
      </c>
      <c r="K77" s="87"/>
      <c r="L77" s="87"/>
    </row>
    <row r="78" spans="2:12" ht="50.1" customHeight="1" x14ac:dyDescent="0.25">
      <c r="B78" s="79" t="s">
        <v>295</v>
      </c>
      <c r="C78" s="80" t="s">
        <v>100</v>
      </c>
      <c r="D78" s="92" t="s">
        <v>296</v>
      </c>
      <c r="E78" s="93" t="s">
        <v>297</v>
      </c>
      <c r="F78" s="164" t="s">
        <v>15</v>
      </c>
      <c r="G78" s="165">
        <v>0.21</v>
      </c>
      <c r="H78" s="165">
        <v>104167</v>
      </c>
      <c r="I78" s="166">
        <f t="shared" ref="I78:I106" si="1">H78*G78</f>
        <v>21875.07</v>
      </c>
      <c r="J78" s="163"/>
      <c r="K78" s="87"/>
      <c r="L78" s="87"/>
    </row>
    <row r="79" spans="2:12" ht="63.75" customHeight="1" x14ac:dyDescent="0.25">
      <c r="B79" s="79" t="s">
        <v>295</v>
      </c>
      <c r="C79" s="80" t="s">
        <v>100</v>
      </c>
      <c r="D79" s="158" t="s">
        <v>296</v>
      </c>
      <c r="E79" s="83" t="s">
        <v>16</v>
      </c>
      <c r="F79" s="167" t="s">
        <v>298</v>
      </c>
      <c r="G79" s="168">
        <v>110</v>
      </c>
      <c r="H79" s="168">
        <v>132</v>
      </c>
      <c r="I79" s="162">
        <f t="shared" si="1"/>
        <v>14520</v>
      </c>
      <c r="J79" s="163"/>
      <c r="K79" s="87"/>
      <c r="L79" s="87"/>
    </row>
    <row r="80" spans="2:12" ht="50.1" customHeight="1" x14ac:dyDescent="0.25">
      <c r="B80" s="79" t="s">
        <v>295</v>
      </c>
      <c r="C80" s="80" t="s">
        <v>100</v>
      </c>
      <c r="D80" s="92" t="s">
        <v>296</v>
      </c>
      <c r="E80" s="93" t="s">
        <v>299</v>
      </c>
      <c r="F80" s="169" t="s">
        <v>17</v>
      </c>
      <c r="G80" s="165">
        <v>5</v>
      </c>
      <c r="H80" s="165">
        <v>130</v>
      </c>
      <c r="I80" s="166">
        <f t="shared" si="1"/>
        <v>650</v>
      </c>
      <c r="J80" s="163"/>
      <c r="K80" s="87"/>
      <c r="L80" s="87"/>
    </row>
    <row r="81" spans="2:12" ht="50.1" customHeight="1" x14ac:dyDescent="0.25">
      <c r="B81" s="79" t="s">
        <v>295</v>
      </c>
      <c r="C81" s="80" t="s">
        <v>100</v>
      </c>
      <c r="D81" s="170" t="s">
        <v>296</v>
      </c>
      <c r="E81" s="171" t="s">
        <v>300</v>
      </c>
      <c r="F81" s="172" t="s">
        <v>18</v>
      </c>
      <c r="G81" s="173">
        <v>5</v>
      </c>
      <c r="H81" s="173">
        <v>100</v>
      </c>
      <c r="I81" s="174">
        <f t="shared" si="1"/>
        <v>500</v>
      </c>
      <c r="J81" s="163"/>
      <c r="K81" s="87"/>
      <c r="L81" s="87"/>
    </row>
    <row r="82" spans="2:12" ht="50.1" customHeight="1" x14ac:dyDescent="0.25">
      <c r="B82" s="79" t="s">
        <v>295</v>
      </c>
      <c r="C82" s="80" t="s">
        <v>100</v>
      </c>
      <c r="D82" s="92" t="s">
        <v>296</v>
      </c>
      <c r="E82" s="93" t="s">
        <v>301</v>
      </c>
      <c r="F82" s="169" t="s">
        <v>302</v>
      </c>
      <c r="G82" s="165">
        <v>30</v>
      </c>
      <c r="H82" s="165">
        <v>750</v>
      </c>
      <c r="I82" s="166">
        <f t="shared" si="1"/>
        <v>22500</v>
      </c>
      <c r="J82" s="163"/>
      <c r="K82" s="87"/>
      <c r="L82" s="87"/>
    </row>
    <row r="83" spans="2:12" ht="50.1" customHeight="1" x14ac:dyDescent="0.25">
      <c r="B83" s="79" t="s">
        <v>295</v>
      </c>
      <c r="C83" s="80" t="s">
        <v>100</v>
      </c>
      <c r="D83" s="158" t="s">
        <v>296</v>
      </c>
      <c r="E83" s="83" t="s">
        <v>303</v>
      </c>
      <c r="F83" s="167" t="s">
        <v>304</v>
      </c>
      <c r="G83" s="168">
        <v>2.1</v>
      </c>
      <c r="H83" s="168">
        <v>500</v>
      </c>
      <c r="I83" s="162">
        <f t="shared" si="1"/>
        <v>1050</v>
      </c>
      <c r="J83" s="163"/>
      <c r="K83" s="87"/>
      <c r="L83" s="87"/>
    </row>
    <row r="84" spans="2:12" ht="50.1" customHeight="1" x14ac:dyDescent="0.25">
      <c r="B84" s="79" t="s">
        <v>295</v>
      </c>
      <c r="C84" s="80" t="s">
        <v>100</v>
      </c>
      <c r="D84" s="92" t="s">
        <v>296</v>
      </c>
      <c r="E84" s="123" t="s">
        <v>305</v>
      </c>
      <c r="F84" s="164" t="s">
        <v>21</v>
      </c>
      <c r="G84" s="165">
        <v>5</v>
      </c>
      <c r="H84" s="165">
        <v>40</v>
      </c>
      <c r="I84" s="166">
        <f t="shared" si="1"/>
        <v>200</v>
      </c>
      <c r="J84" s="163"/>
      <c r="K84" s="87"/>
      <c r="L84" s="87"/>
    </row>
    <row r="85" spans="2:12" ht="50.1" customHeight="1" x14ac:dyDescent="0.25">
      <c r="B85" s="79" t="s">
        <v>295</v>
      </c>
      <c r="C85" s="80" t="s">
        <v>100</v>
      </c>
      <c r="D85" s="170" t="s">
        <v>296</v>
      </c>
      <c r="E85" s="171" t="s">
        <v>29</v>
      </c>
      <c r="F85" s="175" t="s">
        <v>29</v>
      </c>
      <c r="G85" s="173">
        <v>1.4</v>
      </c>
      <c r="H85" s="168">
        <v>1400</v>
      </c>
      <c r="I85" s="162">
        <f t="shared" si="1"/>
        <v>1959.9999999999998</v>
      </c>
      <c r="J85" s="163"/>
      <c r="K85" s="87"/>
      <c r="L85" s="87"/>
    </row>
    <row r="86" spans="2:12" ht="50.1" customHeight="1" x14ac:dyDescent="0.25">
      <c r="B86" s="79" t="s">
        <v>295</v>
      </c>
      <c r="C86" s="80" t="s">
        <v>100</v>
      </c>
      <c r="D86" s="92" t="s">
        <v>296</v>
      </c>
      <c r="E86" s="523" t="s">
        <v>24</v>
      </c>
      <c r="F86" s="513" t="s">
        <v>306</v>
      </c>
      <c r="G86" s="165">
        <v>3</v>
      </c>
      <c r="H86" s="589">
        <v>800</v>
      </c>
      <c r="I86" s="514">
        <f t="shared" si="1"/>
        <v>2400</v>
      </c>
      <c r="J86" s="163"/>
      <c r="K86" s="87" t="s">
        <v>1586</v>
      </c>
      <c r="L86" s="87" t="s">
        <v>1583</v>
      </c>
    </row>
    <row r="87" spans="2:12" ht="50.1" customHeight="1" x14ac:dyDescent="0.25">
      <c r="B87" s="79" t="s">
        <v>295</v>
      </c>
      <c r="C87" s="80" t="s">
        <v>100</v>
      </c>
      <c r="D87" s="170" t="s">
        <v>296</v>
      </c>
      <c r="E87" s="171" t="s">
        <v>307</v>
      </c>
      <c r="F87" s="176" t="s">
        <v>308</v>
      </c>
      <c r="G87" s="173">
        <v>2000</v>
      </c>
      <c r="H87" s="168">
        <v>0.13</v>
      </c>
      <c r="I87" s="162">
        <f t="shared" si="1"/>
        <v>260</v>
      </c>
      <c r="J87" s="163"/>
      <c r="K87" s="87"/>
      <c r="L87" s="87"/>
    </row>
    <row r="88" spans="2:12" ht="50.1" customHeight="1" x14ac:dyDescent="0.25">
      <c r="B88" s="79" t="s">
        <v>295</v>
      </c>
      <c r="C88" s="80" t="s">
        <v>100</v>
      </c>
      <c r="D88" s="92" t="s">
        <v>296</v>
      </c>
      <c r="E88" s="523" t="s">
        <v>309</v>
      </c>
      <c r="F88" s="513" t="s">
        <v>310</v>
      </c>
      <c r="G88" s="165">
        <v>2</v>
      </c>
      <c r="H88" s="589">
        <v>1700</v>
      </c>
      <c r="I88" s="514">
        <f>H88*G88</f>
        <v>3400</v>
      </c>
      <c r="J88" s="163"/>
      <c r="K88" s="87" t="s">
        <v>1586</v>
      </c>
      <c r="L88" s="87"/>
    </row>
    <row r="89" spans="2:12" ht="50.1" customHeight="1" x14ac:dyDescent="0.25">
      <c r="B89" s="79" t="s">
        <v>295</v>
      </c>
      <c r="C89" s="80" t="s">
        <v>100</v>
      </c>
      <c r="D89" s="170" t="s">
        <v>296</v>
      </c>
      <c r="E89" s="523" t="s">
        <v>309</v>
      </c>
      <c r="F89" s="513" t="s">
        <v>311</v>
      </c>
      <c r="G89" s="173">
        <v>1</v>
      </c>
      <c r="H89" s="589">
        <v>2000</v>
      </c>
      <c r="I89" s="515">
        <f t="shared" si="1"/>
        <v>2000</v>
      </c>
      <c r="J89" s="163"/>
      <c r="K89" s="87" t="s">
        <v>1586</v>
      </c>
      <c r="L89" s="87"/>
    </row>
    <row r="90" spans="2:12" ht="50.1" customHeight="1" x14ac:dyDescent="0.25">
      <c r="B90" s="79" t="s">
        <v>295</v>
      </c>
      <c r="C90" s="80" t="s">
        <v>100</v>
      </c>
      <c r="D90" s="92" t="s">
        <v>296</v>
      </c>
      <c r="E90" s="540" t="s">
        <v>309</v>
      </c>
      <c r="F90" s="541" t="s">
        <v>312</v>
      </c>
      <c r="G90" s="165">
        <v>4</v>
      </c>
      <c r="H90" s="588">
        <v>610</v>
      </c>
      <c r="I90" s="542">
        <f t="shared" si="1"/>
        <v>2440</v>
      </c>
      <c r="J90" s="163"/>
      <c r="K90" s="87" t="s">
        <v>1587</v>
      </c>
      <c r="L90" s="87"/>
    </row>
    <row r="91" spans="2:12" ht="50.1" customHeight="1" x14ac:dyDescent="0.25">
      <c r="B91" s="79" t="s">
        <v>295</v>
      </c>
      <c r="C91" s="80" t="s">
        <v>100</v>
      </c>
      <c r="D91" s="170" t="s">
        <v>296</v>
      </c>
      <c r="E91" s="540" t="s">
        <v>309</v>
      </c>
      <c r="F91" s="541" t="s">
        <v>313</v>
      </c>
      <c r="G91" s="173">
        <v>4</v>
      </c>
      <c r="H91" s="173">
        <v>400</v>
      </c>
      <c r="I91" s="543">
        <f t="shared" si="1"/>
        <v>1600</v>
      </c>
      <c r="J91" s="163"/>
      <c r="K91" s="87" t="s">
        <v>1587</v>
      </c>
      <c r="L91" s="87"/>
    </row>
    <row r="92" spans="2:12" ht="50.1" customHeight="1" x14ac:dyDescent="0.25">
      <c r="B92" s="79" t="s">
        <v>295</v>
      </c>
      <c r="C92" s="80" t="s">
        <v>100</v>
      </c>
      <c r="D92" s="92" t="s">
        <v>296</v>
      </c>
      <c r="E92" s="540" t="s">
        <v>309</v>
      </c>
      <c r="F92" s="541" t="s">
        <v>314</v>
      </c>
      <c r="G92" s="165">
        <v>1</v>
      </c>
      <c r="H92" s="588">
        <v>1000</v>
      </c>
      <c r="I92" s="542">
        <f t="shared" si="1"/>
        <v>1000</v>
      </c>
      <c r="J92" s="163"/>
      <c r="K92" s="87" t="s">
        <v>1587</v>
      </c>
      <c r="L92" s="87"/>
    </row>
    <row r="93" spans="2:12" ht="50.1" customHeight="1" x14ac:dyDescent="0.25">
      <c r="B93" s="79" t="s">
        <v>295</v>
      </c>
      <c r="C93" s="80" t="s">
        <v>100</v>
      </c>
      <c r="D93" s="170" t="s">
        <v>296</v>
      </c>
      <c r="E93" s="540" t="s">
        <v>309</v>
      </c>
      <c r="F93" s="541" t="s">
        <v>315</v>
      </c>
      <c r="G93" s="173">
        <v>2</v>
      </c>
      <c r="H93" s="588">
        <v>70</v>
      </c>
      <c r="I93" s="543">
        <f t="shared" si="1"/>
        <v>140</v>
      </c>
      <c r="J93" s="163"/>
      <c r="K93" s="87" t="s">
        <v>1587</v>
      </c>
      <c r="L93" s="87"/>
    </row>
    <row r="94" spans="2:12" ht="50.1" customHeight="1" x14ac:dyDescent="0.25">
      <c r="B94" s="79" t="s">
        <v>295</v>
      </c>
      <c r="C94" s="80" t="s">
        <v>100</v>
      </c>
      <c r="D94" s="92" t="s">
        <v>296</v>
      </c>
      <c r="E94" s="540" t="s">
        <v>309</v>
      </c>
      <c r="F94" s="541" t="s">
        <v>316</v>
      </c>
      <c r="G94" s="165">
        <v>1</v>
      </c>
      <c r="H94" s="588">
        <v>600</v>
      </c>
      <c r="I94" s="542">
        <f t="shared" si="1"/>
        <v>600</v>
      </c>
      <c r="J94" s="163"/>
      <c r="K94" s="87" t="s">
        <v>1587</v>
      </c>
      <c r="L94" s="87"/>
    </row>
    <row r="95" spans="2:12" ht="50.1" customHeight="1" x14ac:dyDescent="0.25">
      <c r="B95" s="79" t="s">
        <v>295</v>
      </c>
      <c r="C95" s="80" t="s">
        <v>100</v>
      </c>
      <c r="D95" s="170" t="s">
        <v>57</v>
      </c>
      <c r="E95" s="170" t="s">
        <v>317</v>
      </c>
      <c r="F95" s="176" t="s">
        <v>64</v>
      </c>
      <c r="G95" s="173">
        <v>100</v>
      </c>
      <c r="H95" s="173">
        <v>15</v>
      </c>
      <c r="I95" s="162">
        <f t="shared" si="1"/>
        <v>1500</v>
      </c>
      <c r="J95" s="163"/>
      <c r="K95" s="87"/>
      <c r="L95" s="87"/>
    </row>
    <row r="96" spans="2:12" ht="50.1" customHeight="1" x14ac:dyDescent="0.25">
      <c r="B96" s="79" t="s">
        <v>295</v>
      </c>
      <c r="C96" s="80" t="s">
        <v>100</v>
      </c>
      <c r="D96" s="92" t="s">
        <v>57</v>
      </c>
      <c r="E96" s="592" t="s">
        <v>49</v>
      </c>
      <c r="F96" s="593" t="s">
        <v>318</v>
      </c>
      <c r="G96" s="165">
        <v>40000</v>
      </c>
      <c r="H96" s="177">
        <v>0.02</v>
      </c>
      <c r="I96" s="594">
        <f t="shared" si="1"/>
        <v>800</v>
      </c>
      <c r="J96" s="163"/>
      <c r="K96" s="596" t="s">
        <v>1600</v>
      </c>
      <c r="L96" s="87"/>
    </row>
    <row r="97" spans="2:12" ht="50.1" customHeight="1" x14ac:dyDescent="0.25">
      <c r="B97" s="79" t="s">
        <v>295</v>
      </c>
      <c r="C97" s="80" t="s">
        <v>100</v>
      </c>
      <c r="D97" s="170" t="s">
        <v>57</v>
      </c>
      <c r="E97" s="592" t="s">
        <v>49</v>
      </c>
      <c r="F97" s="593" t="s">
        <v>319</v>
      </c>
      <c r="G97" s="173">
        <v>5</v>
      </c>
      <c r="H97" s="173">
        <v>0.7</v>
      </c>
      <c r="I97" s="595">
        <f t="shared" si="1"/>
        <v>3.5</v>
      </c>
      <c r="J97" s="163"/>
      <c r="K97" s="87" t="s">
        <v>1600</v>
      </c>
      <c r="L97" s="87"/>
    </row>
    <row r="98" spans="2:12" ht="50.1" customHeight="1" x14ac:dyDescent="0.25">
      <c r="B98" s="79" t="s">
        <v>295</v>
      </c>
      <c r="C98" s="80" t="s">
        <v>100</v>
      </c>
      <c r="D98" s="92" t="s">
        <v>57</v>
      </c>
      <c r="E98" s="592" t="s">
        <v>50</v>
      </c>
      <c r="F98" s="593" t="s">
        <v>319</v>
      </c>
      <c r="G98" s="165">
        <v>70</v>
      </c>
      <c r="H98" s="165">
        <v>5</v>
      </c>
      <c r="I98" s="594">
        <f t="shared" si="1"/>
        <v>350</v>
      </c>
      <c r="J98" s="163"/>
      <c r="K98" s="87" t="s">
        <v>1600</v>
      </c>
      <c r="L98" s="87"/>
    </row>
    <row r="99" spans="2:12" ht="50.1" customHeight="1" x14ac:dyDescent="0.25">
      <c r="B99" s="79" t="s">
        <v>295</v>
      </c>
      <c r="C99" s="80" t="s">
        <v>100</v>
      </c>
      <c r="D99" s="170" t="s">
        <v>57</v>
      </c>
      <c r="E99" s="592" t="s">
        <v>51</v>
      </c>
      <c r="F99" s="593" t="s">
        <v>320</v>
      </c>
      <c r="G99" s="173">
        <v>2</v>
      </c>
      <c r="H99" s="598">
        <v>75</v>
      </c>
      <c r="I99" s="595">
        <f t="shared" si="1"/>
        <v>150</v>
      </c>
      <c r="J99" s="163"/>
      <c r="K99" s="87" t="s">
        <v>1600</v>
      </c>
      <c r="L99" s="87"/>
    </row>
    <row r="100" spans="2:12" ht="50.1" customHeight="1" x14ac:dyDescent="0.25">
      <c r="B100" s="79" t="s">
        <v>295</v>
      </c>
      <c r="C100" s="80" t="s">
        <v>100</v>
      </c>
      <c r="D100" s="92" t="s">
        <v>57</v>
      </c>
      <c r="E100" s="93" t="s">
        <v>321</v>
      </c>
      <c r="F100" s="164" t="s">
        <v>55</v>
      </c>
      <c r="G100" s="165">
        <v>900</v>
      </c>
      <c r="H100" s="165">
        <v>0.4</v>
      </c>
      <c r="I100" s="166">
        <f t="shared" si="1"/>
        <v>360</v>
      </c>
      <c r="J100" s="163"/>
      <c r="K100" s="87" t="s">
        <v>1600</v>
      </c>
      <c r="L100" s="87"/>
    </row>
    <row r="101" spans="2:12" ht="50.1" customHeight="1" x14ac:dyDescent="0.25">
      <c r="B101" s="79" t="s">
        <v>295</v>
      </c>
      <c r="C101" s="80" t="s">
        <v>100</v>
      </c>
      <c r="D101" s="170" t="s">
        <v>57</v>
      </c>
      <c r="E101" s="592" t="s">
        <v>49</v>
      </c>
      <c r="F101" s="593" t="s">
        <v>318</v>
      </c>
      <c r="G101" s="173">
        <v>20</v>
      </c>
      <c r="H101" s="173">
        <v>15</v>
      </c>
      <c r="I101" s="595">
        <f t="shared" si="1"/>
        <v>300</v>
      </c>
      <c r="J101" s="163"/>
      <c r="K101" s="596" t="s">
        <v>1600</v>
      </c>
      <c r="L101" s="87"/>
    </row>
    <row r="102" spans="2:12" ht="50.1" customHeight="1" x14ac:dyDescent="0.25">
      <c r="B102" s="79" t="s">
        <v>295</v>
      </c>
      <c r="C102" s="80" t="s">
        <v>100</v>
      </c>
      <c r="D102" s="92" t="s">
        <v>57</v>
      </c>
      <c r="E102" s="592" t="s">
        <v>52</v>
      </c>
      <c r="F102" s="593" t="s">
        <v>322</v>
      </c>
      <c r="G102" s="165">
        <v>1</v>
      </c>
      <c r="H102" s="598">
        <v>1500</v>
      </c>
      <c r="I102" s="594">
        <f>H102*G102</f>
        <v>1500</v>
      </c>
      <c r="J102" s="163"/>
      <c r="K102" s="87" t="s">
        <v>1600</v>
      </c>
      <c r="L102" s="87"/>
    </row>
    <row r="103" spans="2:12" ht="50.1" customHeight="1" x14ac:dyDescent="0.25">
      <c r="B103" s="79" t="s">
        <v>295</v>
      </c>
      <c r="C103" s="80" t="s">
        <v>100</v>
      </c>
      <c r="D103" s="170" t="s">
        <v>57</v>
      </c>
      <c r="E103" s="592" t="s">
        <v>323</v>
      </c>
      <c r="F103" s="593" t="s">
        <v>324</v>
      </c>
      <c r="G103" s="173">
        <v>1</v>
      </c>
      <c r="H103" s="598">
        <v>1491</v>
      </c>
      <c r="I103" s="595">
        <f t="shared" si="1"/>
        <v>1491</v>
      </c>
      <c r="J103" s="163"/>
      <c r="K103" s="87" t="s">
        <v>1600</v>
      </c>
      <c r="L103" s="87"/>
    </row>
    <row r="104" spans="2:12" ht="50.1" customHeight="1" x14ac:dyDescent="0.25">
      <c r="B104" s="79" t="s">
        <v>295</v>
      </c>
      <c r="C104" s="80" t="s">
        <v>100</v>
      </c>
      <c r="D104" s="92" t="s">
        <v>57</v>
      </c>
      <c r="E104" s="592" t="s">
        <v>325</v>
      </c>
      <c r="F104" s="593" t="s">
        <v>326</v>
      </c>
      <c r="G104" s="165">
        <v>4</v>
      </c>
      <c r="H104" s="598">
        <v>700</v>
      </c>
      <c r="I104" s="594">
        <f t="shared" si="1"/>
        <v>2800</v>
      </c>
      <c r="J104" s="163"/>
      <c r="K104" s="87" t="s">
        <v>1600</v>
      </c>
      <c r="L104" s="87"/>
    </row>
    <row r="105" spans="2:12" ht="50.1" customHeight="1" x14ac:dyDescent="0.25">
      <c r="B105" s="79" t="s">
        <v>295</v>
      </c>
      <c r="C105" s="80" t="s">
        <v>100</v>
      </c>
      <c r="D105" s="170" t="s">
        <v>296</v>
      </c>
      <c r="E105" s="171" t="s">
        <v>327</v>
      </c>
      <c r="F105" s="171" t="s">
        <v>26</v>
      </c>
      <c r="G105" s="173">
        <v>25</v>
      </c>
      <c r="H105" s="168">
        <v>1200</v>
      </c>
      <c r="I105" s="162">
        <f t="shared" si="1"/>
        <v>30000</v>
      </c>
      <c r="J105" s="163"/>
      <c r="K105" s="87"/>
      <c r="L105" s="87"/>
    </row>
    <row r="106" spans="2:12" ht="50.1" customHeight="1" x14ac:dyDescent="0.25">
      <c r="B106" s="79" t="s">
        <v>295</v>
      </c>
      <c r="C106" s="80" t="s">
        <v>100</v>
      </c>
      <c r="D106" s="92" t="s">
        <v>57</v>
      </c>
      <c r="E106" s="178" t="s">
        <v>328</v>
      </c>
      <c r="F106" s="164" t="s">
        <v>54</v>
      </c>
      <c r="G106" s="165">
        <v>8500</v>
      </c>
      <c r="H106" s="165">
        <v>0.5</v>
      </c>
      <c r="I106" s="179">
        <f t="shared" si="1"/>
        <v>4250</v>
      </c>
      <c r="J106" s="163"/>
      <c r="K106" s="87"/>
      <c r="L106" s="87"/>
    </row>
    <row r="107" spans="2:12" ht="50.1" hidden="1" customHeight="1" x14ac:dyDescent="0.25">
      <c r="B107" s="79" t="s">
        <v>295</v>
      </c>
      <c r="C107" s="80" t="s">
        <v>103</v>
      </c>
      <c r="D107" s="180" t="s">
        <v>329</v>
      </c>
      <c r="E107" s="180" t="s">
        <v>330</v>
      </c>
      <c r="F107" s="180" t="s">
        <v>331</v>
      </c>
      <c r="G107" s="180">
        <v>50</v>
      </c>
      <c r="H107" s="181">
        <f>I107/G107</f>
        <v>75.06</v>
      </c>
      <c r="I107" s="182">
        <v>3753</v>
      </c>
      <c r="J107" s="163">
        <f>88000/14</f>
        <v>6285.7142857142853</v>
      </c>
      <c r="K107" s="87"/>
      <c r="L107" s="87"/>
    </row>
    <row r="108" spans="2:12" ht="50.1" hidden="1" customHeight="1" x14ac:dyDescent="0.25">
      <c r="B108" s="79" t="s">
        <v>295</v>
      </c>
      <c r="C108" s="80" t="s">
        <v>103</v>
      </c>
      <c r="D108" s="90" t="s">
        <v>329</v>
      </c>
      <c r="E108" s="90" t="s">
        <v>332</v>
      </c>
      <c r="F108" s="90" t="s">
        <v>333</v>
      </c>
      <c r="G108" s="183">
        <v>23</v>
      </c>
      <c r="H108" s="108">
        <f>I108/G108</f>
        <v>43.478260869565219</v>
      </c>
      <c r="I108" s="111">
        <v>1000</v>
      </c>
      <c r="J108" s="163">
        <f t="shared" ref="J108:J115" si="2">88000/14</f>
        <v>6285.7142857142853</v>
      </c>
      <c r="K108" s="87"/>
      <c r="L108" s="87"/>
    </row>
    <row r="109" spans="2:12" ht="50.1" hidden="1" customHeight="1" x14ac:dyDescent="0.25">
      <c r="B109" s="79" t="s">
        <v>295</v>
      </c>
      <c r="C109" s="80" t="s">
        <v>103</v>
      </c>
      <c r="D109" s="184" t="s">
        <v>329</v>
      </c>
      <c r="E109" s="184" t="s">
        <v>334</v>
      </c>
      <c r="F109" s="184" t="s">
        <v>335</v>
      </c>
      <c r="G109" s="185">
        <v>8</v>
      </c>
      <c r="H109" s="186">
        <f t="shared" ref="H109:H120" si="3">I109/G109</f>
        <v>439.75</v>
      </c>
      <c r="I109" s="187">
        <f>5000-1482</f>
        <v>3518</v>
      </c>
      <c r="J109" s="163">
        <f t="shared" si="2"/>
        <v>6285.7142857142853</v>
      </c>
      <c r="K109" s="87"/>
      <c r="L109" s="87"/>
    </row>
    <row r="110" spans="2:12" ht="50.1" hidden="1" customHeight="1" x14ac:dyDescent="0.25">
      <c r="B110" s="79" t="s">
        <v>295</v>
      </c>
      <c r="C110" s="80" t="s">
        <v>103</v>
      </c>
      <c r="D110" s="90" t="s">
        <v>329</v>
      </c>
      <c r="E110" s="90" t="s">
        <v>336</v>
      </c>
      <c r="F110" s="90" t="s">
        <v>337</v>
      </c>
      <c r="G110" s="105">
        <v>20</v>
      </c>
      <c r="H110" s="108">
        <f t="shared" si="3"/>
        <v>250</v>
      </c>
      <c r="I110" s="111">
        <v>5000</v>
      </c>
      <c r="J110" s="163">
        <f t="shared" si="2"/>
        <v>6285.7142857142853</v>
      </c>
      <c r="K110" s="87"/>
      <c r="L110" s="87"/>
    </row>
    <row r="111" spans="2:12" ht="50.1" hidden="1" customHeight="1" x14ac:dyDescent="0.25">
      <c r="B111" s="79" t="s">
        <v>295</v>
      </c>
      <c r="C111" s="80" t="s">
        <v>103</v>
      </c>
      <c r="D111" s="184" t="s">
        <v>329</v>
      </c>
      <c r="E111" s="185" t="s">
        <v>338</v>
      </c>
      <c r="F111" s="184" t="s">
        <v>339</v>
      </c>
      <c r="G111" s="185">
        <v>5</v>
      </c>
      <c r="H111" s="186">
        <f t="shared" si="3"/>
        <v>400</v>
      </c>
      <c r="I111" s="187">
        <v>2000</v>
      </c>
      <c r="J111" s="163">
        <f t="shared" si="2"/>
        <v>6285.7142857142853</v>
      </c>
      <c r="K111" s="87"/>
      <c r="L111" s="87"/>
    </row>
    <row r="112" spans="2:12" ht="50.1" hidden="1" customHeight="1" x14ac:dyDescent="0.25">
      <c r="B112" s="79" t="s">
        <v>295</v>
      </c>
      <c r="C112" s="80" t="s">
        <v>103</v>
      </c>
      <c r="D112" s="90" t="s">
        <v>329</v>
      </c>
      <c r="E112" s="105" t="s">
        <v>340</v>
      </c>
      <c r="F112" s="90" t="s">
        <v>341</v>
      </c>
      <c r="G112" s="105">
        <v>5</v>
      </c>
      <c r="H112" s="108">
        <f t="shared" si="3"/>
        <v>36</v>
      </c>
      <c r="I112" s="111">
        <v>180</v>
      </c>
      <c r="J112" s="163">
        <f t="shared" si="2"/>
        <v>6285.7142857142853</v>
      </c>
      <c r="K112" s="87"/>
      <c r="L112" s="87"/>
    </row>
    <row r="113" spans="2:12" ht="50.1" hidden="1" customHeight="1" x14ac:dyDescent="0.25">
      <c r="B113" s="79" t="s">
        <v>295</v>
      </c>
      <c r="C113" s="80" t="s">
        <v>103</v>
      </c>
      <c r="D113" s="184" t="s">
        <v>329</v>
      </c>
      <c r="E113" s="185" t="s">
        <v>342</v>
      </c>
      <c r="F113" s="184" t="s">
        <v>343</v>
      </c>
      <c r="G113" s="185">
        <v>1</v>
      </c>
      <c r="H113" s="186">
        <f t="shared" si="3"/>
        <v>1000</v>
      </c>
      <c r="I113" s="187">
        <v>1000</v>
      </c>
      <c r="J113" s="163">
        <f t="shared" si="2"/>
        <v>6285.7142857142853</v>
      </c>
      <c r="K113" s="87"/>
      <c r="L113" s="87"/>
    </row>
    <row r="114" spans="2:12" ht="50.1" hidden="1" customHeight="1" x14ac:dyDescent="0.25">
      <c r="B114" s="79" t="s">
        <v>295</v>
      </c>
      <c r="C114" s="80" t="s">
        <v>103</v>
      </c>
      <c r="D114" s="90" t="s">
        <v>329</v>
      </c>
      <c r="E114" s="105" t="s">
        <v>344</v>
      </c>
      <c r="F114" s="90" t="s">
        <v>345</v>
      </c>
      <c r="G114" s="105">
        <v>10</v>
      </c>
      <c r="H114" s="108">
        <f t="shared" si="3"/>
        <v>1300</v>
      </c>
      <c r="I114" s="111">
        <v>13000</v>
      </c>
      <c r="J114" s="163">
        <f t="shared" si="2"/>
        <v>6285.7142857142853</v>
      </c>
      <c r="K114" s="87"/>
      <c r="L114" s="87"/>
    </row>
    <row r="115" spans="2:12" ht="50.1" hidden="1" customHeight="1" x14ac:dyDescent="0.25">
      <c r="B115" s="79" t="s">
        <v>295</v>
      </c>
      <c r="C115" s="80" t="s">
        <v>103</v>
      </c>
      <c r="D115" s="184" t="s">
        <v>329</v>
      </c>
      <c r="E115" s="184" t="s">
        <v>346</v>
      </c>
      <c r="F115" s="184" t="s">
        <v>347</v>
      </c>
      <c r="G115" s="185">
        <v>6</v>
      </c>
      <c r="H115" s="186">
        <f t="shared" si="3"/>
        <v>4083.3333333333335</v>
      </c>
      <c r="I115" s="188">
        <v>24500</v>
      </c>
      <c r="J115" s="163">
        <f t="shared" si="2"/>
        <v>6285.7142857142853</v>
      </c>
      <c r="K115" s="87"/>
      <c r="L115" s="87"/>
    </row>
    <row r="116" spans="2:12" ht="50.1" hidden="1" customHeight="1" x14ac:dyDescent="0.25">
      <c r="B116" s="79" t="s">
        <v>295</v>
      </c>
      <c r="C116" s="80" t="s">
        <v>103</v>
      </c>
      <c r="D116" s="90" t="s">
        <v>348</v>
      </c>
      <c r="E116" s="90" t="s">
        <v>349</v>
      </c>
      <c r="F116" s="90" t="s">
        <v>350</v>
      </c>
      <c r="G116" s="189">
        <v>50000</v>
      </c>
      <c r="H116" s="108">
        <v>1</v>
      </c>
      <c r="I116" s="85">
        <v>0</v>
      </c>
      <c r="J116" s="163">
        <v>31429</v>
      </c>
      <c r="K116" s="87"/>
      <c r="L116" s="87"/>
    </row>
    <row r="117" spans="2:12" ht="50.1" hidden="1" customHeight="1" x14ac:dyDescent="0.25">
      <c r="B117" s="79" t="s">
        <v>295</v>
      </c>
      <c r="C117" s="80" t="s">
        <v>103</v>
      </c>
      <c r="D117" s="184" t="s">
        <v>348</v>
      </c>
      <c r="E117" s="184" t="s">
        <v>351</v>
      </c>
      <c r="F117" s="184" t="s">
        <v>352</v>
      </c>
      <c r="G117" s="190">
        <v>100</v>
      </c>
      <c r="H117" s="186">
        <f t="shared" si="3"/>
        <v>0.49032850000000006</v>
      </c>
      <c r="I117" s="187">
        <v>49.032850000000003</v>
      </c>
      <c r="J117" s="163"/>
      <c r="K117" s="87"/>
      <c r="L117" s="87"/>
    </row>
    <row r="118" spans="2:12" ht="50.1" hidden="1" customHeight="1" x14ac:dyDescent="0.25">
      <c r="B118" s="79" t="s">
        <v>295</v>
      </c>
      <c r="C118" s="80" t="s">
        <v>103</v>
      </c>
      <c r="D118" s="90" t="s">
        <v>348</v>
      </c>
      <c r="E118" s="90" t="s">
        <v>353</v>
      </c>
      <c r="F118" s="90" t="s">
        <v>354</v>
      </c>
      <c r="G118" s="183">
        <v>7</v>
      </c>
      <c r="H118" s="108">
        <f t="shared" si="3"/>
        <v>571.42857142857144</v>
      </c>
      <c r="I118" s="111">
        <v>4000</v>
      </c>
      <c r="J118" s="163"/>
      <c r="K118" s="87"/>
      <c r="L118" s="87"/>
    </row>
    <row r="119" spans="2:12" ht="50.1" hidden="1" customHeight="1" x14ac:dyDescent="0.25">
      <c r="B119" s="79" t="s">
        <v>295</v>
      </c>
      <c r="C119" s="80" t="s">
        <v>103</v>
      </c>
      <c r="D119" s="184" t="s">
        <v>348</v>
      </c>
      <c r="E119" s="184" t="s">
        <v>355</v>
      </c>
      <c r="F119" s="184" t="s">
        <v>356</v>
      </c>
      <c r="G119" s="190">
        <v>1500</v>
      </c>
      <c r="H119" s="186">
        <f t="shared" si="3"/>
        <v>2</v>
      </c>
      <c r="I119" s="187">
        <v>3000</v>
      </c>
      <c r="J119" s="163"/>
      <c r="K119" s="87"/>
      <c r="L119" s="87"/>
    </row>
    <row r="120" spans="2:12" ht="50.1" hidden="1" customHeight="1" x14ac:dyDescent="0.25">
      <c r="B120" s="79" t="s">
        <v>295</v>
      </c>
      <c r="C120" s="80" t="s">
        <v>103</v>
      </c>
      <c r="D120" s="90" t="s">
        <v>348</v>
      </c>
      <c r="E120" s="90" t="s">
        <v>357</v>
      </c>
      <c r="F120" s="90" t="s">
        <v>358</v>
      </c>
      <c r="G120" s="191">
        <v>40</v>
      </c>
      <c r="H120" s="108">
        <f t="shared" si="3"/>
        <v>625</v>
      </c>
      <c r="I120" s="85">
        <v>25000</v>
      </c>
      <c r="J120" s="163"/>
      <c r="K120" s="87"/>
      <c r="L120" s="87"/>
    </row>
    <row r="121" spans="2:12" ht="50.1" hidden="1" customHeight="1" x14ac:dyDescent="0.25">
      <c r="B121" s="79" t="s">
        <v>295</v>
      </c>
      <c r="C121" s="80" t="s">
        <v>106</v>
      </c>
      <c r="D121" s="90" t="s">
        <v>359</v>
      </c>
      <c r="E121" s="90" t="s">
        <v>360</v>
      </c>
      <c r="F121" s="90" t="s">
        <v>361</v>
      </c>
      <c r="G121" s="92">
        <v>4</v>
      </c>
      <c r="H121" s="92">
        <v>100</v>
      </c>
      <c r="I121" s="85">
        <f>+H121*G121</f>
        <v>400</v>
      </c>
      <c r="J121" s="192">
        <v>3000</v>
      </c>
      <c r="K121" s="87"/>
      <c r="L121" s="87"/>
    </row>
    <row r="122" spans="2:12" ht="50.1" hidden="1" customHeight="1" x14ac:dyDescent="0.25">
      <c r="B122" s="79" t="s">
        <v>295</v>
      </c>
      <c r="C122" s="80" t="s">
        <v>106</v>
      </c>
      <c r="D122" s="90" t="s">
        <v>359</v>
      </c>
      <c r="E122" s="90" t="s">
        <v>362</v>
      </c>
      <c r="F122" s="90" t="s">
        <v>363</v>
      </c>
      <c r="G122" s="93">
        <v>1000</v>
      </c>
      <c r="H122" s="93">
        <v>4.3000000000000007</v>
      </c>
      <c r="I122" s="85">
        <f>+H122*G122</f>
        <v>4300.0000000000009</v>
      </c>
      <c r="J122" s="192">
        <v>3000</v>
      </c>
      <c r="K122" s="87"/>
      <c r="L122" s="87"/>
    </row>
    <row r="123" spans="2:12" ht="50.1" hidden="1" customHeight="1" x14ac:dyDescent="0.25">
      <c r="B123" s="79" t="s">
        <v>295</v>
      </c>
      <c r="C123" s="80" t="s">
        <v>106</v>
      </c>
      <c r="D123" s="90" t="s">
        <v>364</v>
      </c>
      <c r="E123" s="90" t="s">
        <v>365</v>
      </c>
      <c r="F123" s="90" t="s">
        <v>366</v>
      </c>
      <c r="G123" s="92">
        <v>600</v>
      </c>
      <c r="H123" s="92">
        <v>0.5</v>
      </c>
      <c r="I123" s="85">
        <f>+H123*G123</f>
        <v>300</v>
      </c>
      <c r="J123" s="192">
        <v>3000</v>
      </c>
      <c r="K123" s="87"/>
      <c r="L123" s="87"/>
    </row>
    <row r="124" spans="2:12" ht="50.1" hidden="1" customHeight="1" x14ac:dyDescent="0.25">
      <c r="B124" s="79" t="s">
        <v>295</v>
      </c>
      <c r="C124" s="80" t="s">
        <v>106</v>
      </c>
      <c r="D124" s="193" t="s">
        <v>364</v>
      </c>
      <c r="E124" s="193" t="s">
        <v>367</v>
      </c>
      <c r="F124" s="193" t="s">
        <v>368</v>
      </c>
      <c r="G124" s="118">
        <v>500</v>
      </c>
      <c r="H124" s="118">
        <v>20</v>
      </c>
      <c r="I124" s="194">
        <f>+H124*G124</f>
        <v>10000</v>
      </c>
      <c r="J124" s="192">
        <v>3000</v>
      </c>
      <c r="K124" s="87"/>
      <c r="L124" s="87"/>
    </row>
    <row r="125" spans="2:12" ht="50.1" hidden="1" customHeight="1" x14ac:dyDescent="0.25">
      <c r="B125" s="79" t="s">
        <v>369</v>
      </c>
      <c r="C125" s="195" t="s">
        <v>153</v>
      </c>
      <c r="D125" s="196" t="s">
        <v>370</v>
      </c>
      <c r="E125" s="197" t="s">
        <v>371</v>
      </c>
      <c r="F125" s="197" t="s">
        <v>372</v>
      </c>
      <c r="G125" s="198">
        <v>24</v>
      </c>
      <c r="H125" s="90">
        <v>0</v>
      </c>
      <c r="I125" s="199">
        <f t="shared" ref="I125:I155" si="4">+H125*G125</f>
        <v>0</v>
      </c>
      <c r="J125" s="163"/>
      <c r="K125" s="87"/>
      <c r="L125" s="87"/>
    </row>
    <row r="126" spans="2:12" ht="50.1" hidden="1" customHeight="1" x14ac:dyDescent="0.25">
      <c r="B126" s="79" t="s">
        <v>369</v>
      </c>
      <c r="C126" s="195" t="s">
        <v>153</v>
      </c>
      <c r="D126" s="200" t="s">
        <v>370</v>
      </c>
      <c r="E126" s="201" t="s">
        <v>373</v>
      </c>
      <c r="F126" s="202" t="s">
        <v>374</v>
      </c>
      <c r="G126" s="203">
        <v>300</v>
      </c>
      <c r="H126" s="105">
        <v>0.2</v>
      </c>
      <c r="I126" s="103">
        <f t="shared" si="4"/>
        <v>60</v>
      </c>
      <c r="J126" s="163"/>
      <c r="K126" s="87"/>
      <c r="L126" s="87"/>
    </row>
    <row r="127" spans="2:12" ht="50.1" hidden="1" customHeight="1" x14ac:dyDescent="0.25">
      <c r="B127" s="79" t="s">
        <v>369</v>
      </c>
      <c r="C127" s="195" t="s">
        <v>153</v>
      </c>
      <c r="D127" s="196" t="s">
        <v>370</v>
      </c>
      <c r="E127" s="196" t="s">
        <v>375</v>
      </c>
      <c r="F127" s="197" t="s">
        <v>376</v>
      </c>
      <c r="G127" s="204">
        <v>65</v>
      </c>
      <c r="H127" s="105">
        <v>3.5</v>
      </c>
      <c r="I127" s="103">
        <f t="shared" si="4"/>
        <v>227.5</v>
      </c>
      <c r="J127" s="163"/>
      <c r="K127" s="87"/>
      <c r="L127" s="87"/>
    </row>
    <row r="128" spans="2:12" ht="50.1" hidden="1" customHeight="1" x14ac:dyDescent="0.25">
      <c r="B128" s="79" t="s">
        <v>369</v>
      </c>
      <c r="C128" s="195" t="s">
        <v>153</v>
      </c>
      <c r="D128" s="200" t="s">
        <v>370</v>
      </c>
      <c r="E128" s="205" t="s">
        <v>375</v>
      </c>
      <c r="F128" s="206" t="s">
        <v>377</v>
      </c>
      <c r="G128" s="203">
        <v>20</v>
      </c>
      <c r="H128" s="105">
        <v>100</v>
      </c>
      <c r="I128" s="103">
        <f t="shared" si="4"/>
        <v>2000</v>
      </c>
      <c r="J128" s="163"/>
      <c r="K128" s="87"/>
      <c r="L128" s="87"/>
    </row>
    <row r="129" spans="2:12" ht="50.1" hidden="1" customHeight="1" x14ac:dyDescent="0.25">
      <c r="B129" s="79" t="s">
        <v>369</v>
      </c>
      <c r="C129" s="195" t="s">
        <v>153</v>
      </c>
      <c r="D129" s="196" t="s">
        <v>370</v>
      </c>
      <c r="E129" s="207" t="s">
        <v>378</v>
      </c>
      <c r="F129" s="208" t="s">
        <v>379</v>
      </c>
      <c r="G129" s="204">
        <v>64</v>
      </c>
      <c r="H129" s="105">
        <v>5</v>
      </c>
      <c r="I129" s="103">
        <f t="shared" si="4"/>
        <v>320</v>
      </c>
      <c r="J129" s="163"/>
      <c r="K129" s="87"/>
      <c r="L129" s="87"/>
    </row>
    <row r="130" spans="2:12" ht="50.1" hidden="1" customHeight="1" x14ac:dyDescent="0.25">
      <c r="B130" s="79" t="s">
        <v>369</v>
      </c>
      <c r="C130" s="195" t="s">
        <v>153</v>
      </c>
      <c r="D130" s="200" t="s">
        <v>370</v>
      </c>
      <c r="E130" s="205" t="s">
        <v>378</v>
      </c>
      <c r="F130" s="206" t="s">
        <v>380</v>
      </c>
      <c r="G130" s="203">
        <v>20</v>
      </c>
      <c r="H130" s="105">
        <v>5</v>
      </c>
      <c r="I130" s="103">
        <f t="shared" si="4"/>
        <v>100</v>
      </c>
      <c r="J130" s="163"/>
      <c r="K130" s="87"/>
      <c r="L130" s="87"/>
    </row>
    <row r="131" spans="2:12" ht="50.1" hidden="1" customHeight="1" x14ac:dyDescent="0.25">
      <c r="B131" s="79" t="s">
        <v>369</v>
      </c>
      <c r="C131" s="195" t="s">
        <v>153</v>
      </c>
      <c r="D131" s="196" t="s">
        <v>370</v>
      </c>
      <c r="E131" s="207" t="s">
        <v>378</v>
      </c>
      <c r="F131" s="208" t="s">
        <v>381</v>
      </c>
      <c r="G131" s="204">
        <v>200</v>
      </c>
      <c r="H131" s="105">
        <v>10</v>
      </c>
      <c r="I131" s="103">
        <f t="shared" si="4"/>
        <v>2000</v>
      </c>
      <c r="J131" s="163"/>
      <c r="K131" s="87"/>
      <c r="L131" s="87"/>
    </row>
    <row r="132" spans="2:12" ht="50.1" hidden="1" customHeight="1" x14ac:dyDescent="0.25">
      <c r="B132" s="79" t="s">
        <v>369</v>
      </c>
      <c r="C132" s="195" t="s">
        <v>153</v>
      </c>
      <c r="D132" s="200" t="s">
        <v>370</v>
      </c>
      <c r="E132" s="206" t="s">
        <v>382</v>
      </c>
      <c r="F132" s="206" t="s">
        <v>383</v>
      </c>
      <c r="G132" s="203">
        <v>60</v>
      </c>
      <c r="H132" s="105">
        <v>2</v>
      </c>
      <c r="I132" s="103">
        <f t="shared" si="4"/>
        <v>120</v>
      </c>
      <c r="J132" s="163"/>
      <c r="K132" s="87"/>
      <c r="L132" s="87"/>
    </row>
    <row r="133" spans="2:12" ht="50.1" hidden="1" customHeight="1" x14ac:dyDescent="0.25">
      <c r="B133" s="79" t="s">
        <v>369</v>
      </c>
      <c r="C133" s="195" t="s">
        <v>153</v>
      </c>
      <c r="D133" s="196" t="s">
        <v>370</v>
      </c>
      <c r="E133" s="209" t="s">
        <v>384</v>
      </c>
      <c r="F133" s="207" t="s">
        <v>385</v>
      </c>
      <c r="G133" s="204">
        <v>0</v>
      </c>
      <c r="H133" s="105">
        <v>0</v>
      </c>
      <c r="I133" s="103">
        <f t="shared" si="4"/>
        <v>0</v>
      </c>
      <c r="J133" s="163"/>
      <c r="K133" s="87"/>
      <c r="L133" s="87"/>
    </row>
    <row r="134" spans="2:12" ht="50.1" hidden="1" customHeight="1" x14ac:dyDescent="0.25">
      <c r="B134" s="79" t="s">
        <v>369</v>
      </c>
      <c r="C134" s="195" t="s">
        <v>153</v>
      </c>
      <c r="D134" s="200" t="s">
        <v>370</v>
      </c>
      <c r="E134" s="210" t="s">
        <v>386</v>
      </c>
      <c r="F134" s="206" t="s">
        <v>387</v>
      </c>
      <c r="G134" s="203">
        <v>0</v>
      </c>
      <c r="H134" s="105">
        <v>0</v>
      </c>
      <c r="I134" s="103">
        <f t="shared" si="4"/>
        <v>0</v>
      </c>
      <c r="J134" s="163"/>
      <c r="K134" s="87"/>
      <c r="L134" s="87"/>
    </row>
    <row r="135" spans="2:12" ht="50.1" hidden="1" customHeight="1" x14ac:dyDescent="0.25">
      <c r="B135" s="79" t="s">
        <v>369</v>
      </c>
      <c r="C135" s="195" t="s">
        <v>153</v>
      </c>
      <c r="D135" s="196" t="s">
        <v>370</v>
      </c>
      <c r="E135" s="211"/>
      <c r="F135" s="212" t="s">
        <v>388</v>
      </c>
      <c r="G135" s="204">
        <v>0</v>
      </c>
      <c r="H135" s="105">
        <v>0</v>
      </c>
      <c r="I135" s="199">
        <f t="shared" si="4"/>
        <v>0</v>
      </c>
      <c r="J135" s="163"/>
      <c r="K135" s="87"/>
      <c r="L135" s="87"/>
    </row>
    <row r="136" spans="2:12" ht="50.1" hidden="1" customHeight="1" x14ac:dyDescent="0.25">
      <c r="B136" s="79" t="s">
        <v>369</v>
      </c>
      <c r="C136" s="195" t="s">
        <v>153</v>
      </c>
      <c r="D136" s="200" t="s">
        <v>370</v>
      </c>
      <c r="E136" s="202" t="s">
        <v>389</v>
      </c>
      <c r="F136" s="202" t="s">
        <v>390</v>
      </c>
      <c r="G136" s="213">
        <v>9</v>
      </c>
      <c r="H136" s="90">
        <v>0</v>
      </c>
      <c r="I136" s="199">
        <f t="shared" si="4"/>
        <v>0</v>
      </c>
      <c r="J136" s="163"/>
      <c r="K136" s="87"/>
      <c r="L136" s="87"/>
    </row>
    <row r="137" spans="2:12" ht="50.1" hidden="1" customHeight="1" x14ac:dyDescent="0.25">
      <c r="B137" s="79" t="s">
        <v>369</v>
      </c>
      <c r="C137" s="195" t="s">
        <v>153</v>
      </c>
      <c r="D137" s="196" t="s">
        <v>370</v>
      </c>
      <c r="E137" s="214" t="s">
        <v>391</v>
      </c>
      <c r="F137" s="196" t="s">
        <v>392</v>
      </c>
      <c r="G137" s="204">
        <v>0</v>
      </c>
      <c r="H137" s="105">
        <v>0</v>
      </c>
      <c r="I137" s="103">
        <f t="shared" si="4"/>
        <v>0</v>
      </c>
      <c r="J137" s="163"/>
      <c r="K137" s="87"/>
      <c r="L137" s="87"/>
    </row>
    <row r="138" spans="2:12" ht="50.1" hidden="1" customHeight="1" x14ac:dyDescent="0.25">
      <c r="B138" s="79" t="s">
        <v>369</v>
      </c>
      <c r="C138" s="195" t="s">
        <v>153</v>
      </c>
      <c r="D138" s="200" t="s">
        <v>370</v>
      </c>
      <c r="E138" s="200" t="s">
        <v>393</v>
      </c>
      <c r="F138" s="200" t="s">
        <v>394</v>
      </c>
      <c r="G138" s="203">
        <v>1</v>
      </c>
      <c r="H138" s="105">
        <v>700</v>
      </c>
      <c r="I138" s="103">
        <f t="shared" si="4"/>
        <v>700</v>
      </c>
      <c r="J138" s="163"/>
      <c r="K138" s="87"/>
      <c r="L138" s="87"/>
    </row>
    <row r="139" spans="2:12" ht="50.1" hidden="1" customHeight="1" x14ac:dyDescent="0.25">
      <c r="B139" s="79" t="s">
        <v>369</v>
      </c>
      <c r="C139" s="215" t="s">
        <v>153</v>
      </c>
      <c r="D139" s="214" t="s">
        <v>395</v>
      </c>
      <c r="E139" s="207" t="s">
        <v>396</v>
      </c>
      <c r="F139" s="207" t="s">
        <v>397</v>
      </c>
      <c r="G139" s="93">
        <v>1000</v>
      </c>
      <c r="H139" s="93">
        <v>0.15</v>
      </c>
      <c r="I139" s="216">
        <f t="shared" si="4"/>
        <v>150</v>
      </c>
      <c r="J139" s="163"/>
      <c r="K139" s="87"/>
      <c r="L139" s="87"/>
    </row>
    <row r="140" spans="2:12" ht="50.1" hidden="1" customHeight="1" x14ac:dyDescent="0.25">
      <c r="B140" s="79" t="s">
        <v>369</v>
      </c>
      <c r="C140" s="215" t="s">
        <v>153</v>
      </c>
      <c r="D140" s="201" t="s">
        <v>395</v>
      </c>
      <c r="E140" s="205" t="s">
        <v>396</v>
      </c>
      <c r="F140" s="205" t="s">
        <v>398</v>
      </c>
      <c r="G140" s="105">
        <v>600</v>
      </c>
      <c r="H140" s="105">
        <v>0.125</v>
      </c>
      <c r="I140" s="216">
        <f t="shared" si="4"/>
        <v>75</v>
      </c>
      <c r="J140" s="163"/>
      <c r="K140" s="87"/>
      <c r="L140" s="87"/>
    </row>
    <row r="141" spans="2:12" ht="50.1" hidden="1" customHeight="1" x14ac:dyDescent="0.25">
      <c r="B141" s="79" t="s">
        <v>369</v>
      </c>
      <c r="C141" s="215" t="s">
        <v>153</v>
      </c>
      <c r="D141" s="214" t="s">
        <v>395</v>
      </c>
      <c r="E141" s="196" t="s">
        <v>396</v>
      </c>
      <c r="F141" s="207" t="s">
        <v>399</v>
      </c>
      <c r="G141" s="105">
        <v>5</v>
      </c>
      <c r="H141" s="105">
        <v>0</v>
      </c>
      <c r="I141" s="217">
        <f t="shared" si="4"/>
        <v>0</v>
      </c>
      <c r="J141" s="163"/>
      <c r="K141" s="87"/>
      <c r="L141" s="87"/>
    </row>
    <row r="142" spans="2:12" ht="50.1" hidden="1" customHeight="1" x14ac:dyDescent="0.25">
      <c r="B142" s="79" t="s">
        <v>369</v>
      </c>
      <c r="C142" s="215" t="s">
        <v>153</v>
      </c>
      <c r="D142" s="218" t="s">
        <v>395</v>
      </c>
      <c r="E142" s="205" t="s">
        <v>400</v>
      </c>
      <c r="F142" s="205" t="s">
        <v>401</v>
      </c>
      <c r="G142" s="105">
        <v>1</v>
      </c>
      <c r="H142" s="105">
        <v>20</v>
      </c>
      <c r="I142" s="216">
        <f t="shared" si="4"/>
        <v>20</v>
      </c>
      <c r="J142" s="163"/>
      <c r="K142" s="87"/>
      <c r="L142" s="87"/>
    </row>
    <row r="143" spans="2:12" ht="50.1" hidden="1" customHeight="1" x14ac:dyDescent="0.25">
      <c r="B143" s="79" t="s">
        <v>369</v>
      </c>
      <c r="C143" s="215" t="s">
        <v>153</v>
      </c>
      <c r="D143" s="219" t="s">
        <v>395</v>
      </c>
      <c r="E143" s="193" t="s">
        <v>402</v>
      </c>
      <c r="F143" s="193" t="s">
        <v>403</v>
      </c>
      <c r="G143" s="105">
        <v>1</v>
      </c>
      <c r="H143" s="105">
        <v>1589</v>
      </c>
      <c r="I143" s="216">
        <f t="shared" si="4"/>
        <v>1589</v>
      </c>
      <c r="J143" s="163"/>
      <c r="K143" s="87"/>
      <c r="L143" s="87"/>
    </row>
    <row r="144" spans="2:12" ht="50.1" hidden="1" customHeight="1" x14ac:dyDescent="0.25">
      <c r="B144" s="79" t="s">
        <v>369</v>
      </c>
      <c r="C144" s="215" t="s">
        <v>153</v>
      </c>
      <c r="D144" s="218" t="s">
        <v>395</v>
      </c>
      <c r="E144" s="90" t="s">
        <v>404</v>
      </c>
      <c r="F144" s="90" t="s">
        <v>405</v>
      </c>
      <c r="G144" s="105">
        <v>15000</v>
      </c>
      <c r="H144" s="105">
        <v>0</v>
      </c>
      <c r="I144" s="216">
        <f t="shared" si="4"/>
        <v>0</v>
      </c>
      <c r="J144" s="163"/>
      <c r="K144" s="87"/>
      <c r="L144" s="87"/>
    </row>
    <row r="145" spans="2:12" ht="50.1" hidden="1" customHeight="1" x14ac:dyDescent="0.25">
      <c r="B145" s="79" t="s">
        <v>369</v>
      </c>
      <c r="C145" s="215" t="s">
        <v>153</v>
      </c>
      <c r="D145" s="209" t="s">
        <v>395</v>
      </c>
      <c r="E145" s="90" t="s">
        <v>406</v>
      </c>
      <c r="F145" s="90" t="s">
        <v>407</v>
      </c>
      <c r="G145" s="105">
        <v>5000</v>
      </c>
      <c r="H145" s="105">
        <v>0</v>
      </c>
      <c r="I145" s="216">
        <f t="shared" si="4"/>
        <v>0</v>
      </c>
      <c r="J145" s="163"/>
      <c r="K145" s="87"/>
      <c r="L145" s="87"/>
    </row>
    <row r="146" spans="2:12" ht="50.1" hidden="1" customHeight="1" x14ac:dyDescent="0.25">
      <c r="B146" s="79" t="s">
        <v>369</v>
      </c>
      <c r="C146" s="215" t="s">
        <v>153</v>
      </c>
      <c r="D146" s="218" t="s">
        <v>395</v>
      </c>
      <c r="E146" s="105" t="s">
        <v>408</v>
      </c>
      <c r="F146" s="105" t="s">
        <v>409</v>
      </c>
      <c r="G146" s="105">
        <v>18</v>
      </c>
      <c r="H146" s="105">
        <v>13.7</v>
      </c>
      <c r="I146" s="216">
        <f t="shared" si="4"/>
        <v>246.6</v>
      </c>
      <c r="J146" s="163"/>
      <c r="K146" s="87"/>
      <c r="L146" s="87"/>
    </row>
    <row r="147" spans="2:12" ht="50.1" hidden="1" customHeight="1" x14ac:dyDescent="0.25">
      <c r="B147" s="79" t="s">
        <v>369</v>
      </c>
      <c r="C147" s="215" t="s">
        <v>153</v>
      </c>
      <c r="D147" s="209" t="s">
        <v>395</v>
      </c>
      <c r="E147" s="105" t="s">
        <v>410</v>
      </c>
      <c r="F147" s="105" t="s">
        <v>411</v>
      </c>
      <c r="G147" s="105">
        <v>600</v>
      </c>
      <c r="H147" s="105">
        <v>0</v>
      </c>
      <c r="I147" s="216">
        <f t="shared" si="4"/>
        <v>0</v>
      </c>
      <c r="J147" s="163"/>
      <c r="K147" s="87"/>
      <c r="L147" s="87"/>
    </row>
    <row r="148" spans="2:12" ht="50.1" hidden="1" customHeight="1" x14ac:dyDescent="0.25">
      <c r="B148" s="79" t="s">
        <v>369</v>
      </c>
      <c r="C148" s="215" t="s">
        <v>153</v>
      </c>
      <c r="D148" s="218" t="s">
        <v>395</v>
      </c>
      <c r="E148" s="205" t="s">
        <v>412</v>
      </c>
      <c r="F148" s="205" t="s">
        <v>413</v>
      </c>
      <c r="G148" s="105">
        <v>3750</v>
      </c>
      <c r="H148" s="105">
        <v>0</v>
      </c>
      <c r="I148" s="216">
        <f t="shared" si="4"/>
        <v>0</v>
      </c>
      <c r="J148" s="163"/>
      <c r="K148" s="87"/>
      <c r="L148" s="87"/>
    </row>
    <row r="149" spans="2:12" ht="50.1" hidden="1" customHeight="1" x14ac:dyDescent="0.25">
      <c r="B149" s="79" t="s">
        <v>369</v>
      </c>
      <c r="C149" s="215" t="s">
        <v>145</v>
      </c>
      <c r="D149" s="105" t="s">
        <v>414</v>
      </c>
      <c r="E149" s="105" t="s">
        <v>415</v>
      </c>
      <c r="F149" s="105" t="s">
        <v>416</v>
      </c>
      <c r="G149" s="105">
        <v>30</v>
      </c>
      <c r="H149" s="105">
        <v>5</v>
      </c>
      <c r="I149" s="91">
        <f t="shared" si="4"/>
        <v>150</v>
      </c>
      <c r="J149" s="163"/>
      <c r="K149" s="87"/>
      <c r="L149" s="87"/>
    </row>
    <row r="150" spans="2:12" ht="50.1" hidden="1" customHeight="1" x14ac:dyDescent="0.25">
      <c r="B150" s="79" t="s">
        <v>369</v>
      </c>
      <c r="C150" s="215" t="s">
        <v>145</v>
      </c>
      <c r="D150" s="105" t="s">
        <v>414</v>
      </c>
      <c r="E150" s="105" t="s">
        <v>417</v>
      </c>
      <c r="F150" s="105" t="s">
        <v>417</v>
      </c>
      <c r="G150" s="105">
        <v>1</v>
      </c>
      <c r="H150" s="105">
        <v>12</v>
      </c>
      <c r="I150" s="91">
        <f t="shared" si="4"/>
        <v>12</v>
      </c>
      <c r="J150" s="163"/>
      <c r="K150" s="87"/>
      <c r="L150" s="87"/>
    </row>
    <row r="151" spans="2:12" ht="50.1" hidden="1" customHeight="1" x14ac:dyDescent="0.25">
      <c r="B151" s="79" t="s">
        <v>369</v>
      </c>
      <c r="C151" s="215" t="s">
        <v>145</v>
      </c>
      <c r="D151" s="105" t="s">
        <v>414</v>
      </c>
      <c r="E151" s="105" t="s">
        <v>418</v>
      </c>
      <c r="F151" s="105" t="s">
        <v>419</v>
      </c>
      <c r="G151" s="105">
        <v>9</v>
      </c>
      <c r="H151" s="105">
        <v>10</v>
      </c>
      <c r="I151" s="91">
        <f t="shared" si="4"/>
        <v>90</v>
      </c>
      <c r="J151" s="220"/>
      <c r="K151" s="87"/>
      <c r="L151" s="87"/>
    </row>
    <row r="152" spans="2:12" ht="50.1" hidden="1" customHeight="1" x14ac:dyDescent="0.25">
      <c r="B152" s="79" t="s">
        <v>369</v>
      </c>
      <c r="C152" s="215" t="s">
        <v>145</v>
      </c>
      <c r="D152" s="105" t="s">
        <v>414</v>
      </c>
      <c r="E152" s="105" t="s">
        <v>420</v>
      </c>
      <c r="F152" s="105" t="s">
        <v>421</v>
      </c>
      <c r="G152" s="105">
        <v>5</v>
      </c>
      <c r="H152" s="105">
        <v>20</v>
      </c>
      <c r="I152" s="91">
        <f t="shared" si="4"/>
        <v>100</v>
      </c>
      <c r="J152" s="163"/>
      <c r="K152" s="87"/>
      <c r="L152" s="87"/>
    </row>
    <row r="153" spans="2:12" ht="50.1" hidden="1" customHeight="1" x14ac:dyDescent="0.25">
      <c r="B153" s="79" t="s">
        <v>369</v>
      </c>
      <c r="C153" s="215" t="s">
        <v>145</v>
      </c>
      <c r="D153" s="105" t="s">
        <v>414</v>
      </c>
      <c r="E153" s="105" t="s">
        <v>420</v>
      </c>
      <c r="F153" s="105" t="s">
        <v>422</v>
      </c>
      <c r="G153" s="105">
        <v>0</v>
      </c>
      <c r="H153" s="105">
        <v>0</v>
      </c>
      <c r="I153" s="91">
        <f t="shared" si="4"/>
        <v>0</v>
      </c>
      <c r="J153" s="163"/>
      <c r="K153" s="87"/>
      <c r="L153" s="87"/>
    </row>
    <row r="154" spans="2:12" ht="50.1" hidden="1" customHeight="1" x14ac:dyDescent="0.25">
      <c r="B154" s="79" t="s">
        <v>369</v>
      </c>
      <c r="C154" s="215" t="s">
        <v>145</v>
      </c>
      <c r="D154" s="105" t="s">
        <v>414</v>
      </c>
      <c r="E154" s="105" t="s">
        <v>420</v>
      </c>
      <c r="F154" s="105" t="s">
        <v>423</v>
      </c>
      <c r="G154" s="105">
        <v>2</v>
      </c>
      <c r="H154" s="105">
        <v>20</v>
      </c>
      <c r="I154" s="91">
        <f t="shared" si="4"/>
        <v>40</v>
      </c>
      <c r="J154" s="163"/>
      <c r="K154" s="87"/>
      <c r="L154" s="87"/>
    </row>
    <row r="155" spans="2:12" ht="50.1" hidden="1" customHeight="1" x14ac:dyDescent="0.25">
      <c r="B155" s="79" t="s">
        <v>369</v>
      </c>
      <c r="C155" s="215" t="s">
        <v>159</v>
      </c>
      <c r="D155" s="105" t="s">
        <v>424</v>
      </c>
      <c r="E155" s="93" t="s">
        <v>425</v>
      </c>
      <c r="F155" s="93" t="s">
        <v>426</v>
      </c>
      <c r="G155" s="93">
        <v>1</v>
      </c>
      <c r="H155" s="93">
        <v>100</v>
      </c>
      <c r="I155" s="103">
        <f t="shared" si="4"/>
        <v>100</v>
      </c>
      <c r="J155" s="163"/>
      <c r="K155" s="87"/>
      <c r="L155" s="87"/>
    </row>
    <row r="156" spans="2:12" ht="50.1" hidden="1" customHeight="1" x14ac:dyDescent="0.25">
      <c r="B156" s="79" t="s">
        <v>427</v>
      </c>
      <c r="C156" s="221" t="s">
        <v>146</v>
      </c>
      <c r="D156" s="90" t="s">
        <v>428</v>
      </c>
      <c r="E156" s="93" t="s">
        <v>429</v>
      </c>
      <c r="F156" s="93" t="s">
        <v>430</v>
      </c>
      <c r="G156" s="93">
        <v>25</v>
      </c>
      <c r="H156" s="93">
        <v>11</v>
      </c>
      <c r="I156" s="91">
        <v>275</v>
      </c>
      <c r="J156" s="163">
        <v>38000</v>
      </c>
      <c r="K156" s="87"/>
      <c r="L156" s="87"/>
    </row>
    <row r="157" spans="2:12" ht="50.1" hidden="1" customHeight="1" x14ac:dyDescent="0.25">
      <c r="B157" s="79" t="s">
        <v>427</v>
      </c>
      <c r="C157" s="221" t="s">
        <v>146</v>
      </c>
      <c r="D157" s="90" t="s">
        <v>428</v>
      </c>
      <c r="E157" s="93" t="s">
        <v>431</v>
      </c>
      <c r="F157" s="93" t="s">
        <v>432</v>
      </c>
      <c r="G157" s="93">
        <v>10</v>
      </c>
      <c r="H157" s="93">
        <v>11</v>
      </c>
      <c r="I157" s="91">
        <v>110</v>
      </c>
      <c r="J157" s="163"/>
      <c r="K157" s="87"/>
      <c r="L157" s="87"/>
    </row>
    <row r="158" spans="2:12" ht="50.1" hidden="1" customHeight="1" x14ac:dyDescent="0.25">
      <c r="B158" s="79" t="s">
        <v>427</v>
      </c>
      <c r="C158" s="221" t="s">
        <v>146</v>
      </c>
      <c r="D158" s="90" t="s">
        <v>428</v>
      </c>
      <c r="E158" s="93" t="s">
        <v>433</v>
      </c>
      <c r="F158" s="93" t="s">
        <v>434</v>
      </c>
      <c r="G158" s="93">
        <v>37</v>
      </c>
      <c r="H158" s="93">
        <v>172.01599999999999</v>
      </c>
      <c r="I158" s="113">
        <v>6364.5919999999996</v>
      </c>
      <c r="J158" s="163"/>
      <c r="K158" s="87"/>
      <c r="L158" s="87"/>
    </row>
    <row r="159" spans="2:12" ht="50.1" hidden="1" customHeight="1" x14ac:dyDescent="0.25">
      <c r="B159" s="79" t="s">
        <v>427</v>
      </c>
      <c r="C159" s="221" t="s">
        <v>146</v>
      </c>
      <c r="D159" s="90" t="s">
        <v>428</v>
      </c>
      <c r="E159" s="93" t="s">
        <v>435</v>
      </c>
      <c r="F159" s="93" t="s">
        <v>436</v>
      </c>
      <c r="G159" s="93">
        <v>45</v>
      </c>
      <c r="H159" s="93">
        <v>17.5</v>
      </c>
      <c r="I159" s="91">
        <v>787.5</v>
      </c>
      <c r="J159" s="163"/>
      <c r="K159" s="87"/>
      <c r="L159" s="87"/>
    </row>
    <row r="160" spans="2:12" ht="50.1" hidden="1" customHeight="1" x14ac:dyDescent="0.25">
      <c r="B160" s="79" t="s">
        <v>427</v>
      </c>
      <c r="C160" s="221" t="s">
        <v>146</v>
      </c>
      <c r="D160" s="90" t="s">
        <v>428</v>
      </c>
      <c r="E160" s="93" t="s">
        <v>437</v>
      </c>
      <c r="F160" s="93" t="s">
        <v>438</v>
      </c>
      <c r="G160" s="93">
        <v>300</v>
      </c>
      <c r="H160" s="93">
        <v>1</v>
      </c>
      <c r="I160" s="91">
        <v>300</v>
      </c>
      <c r="J160" s="163"/>
      <c r="K160" s="87"/>
      <c r="L160" s="87"/>
    </row>
    <row r="161" spans="2:12" ht="50.1" hidden="1" customHeight="1" x14ac:dyDescent="0.25">
      <c r="B161" s="79" t="s">
        <v>427</v>
      </c>
      <c r="C161" s="221" t="s">
        <v>146</v>
      </c>
      <c r="D161" s="90" t="s">
        <v>428</v>
      </c>
      <c r="E161" s="93" t="s">
        <v>439</v>
      </c>
      <c r="F161" s="93" t="s">
        <v>440</v>
      </c>
      <c r="G161" s="93">
        <v>1</v>
      </c>
      <c r="H161" s="93">
        <v>1000</v>
      </c>
      <c r="I161" s="91">
        <f>+'[1]Listado-Productos'!$G167*'[1]Listado-Productos'!$H167</f>
        <v>1000</v>
      </c>
      <c r="J161" s="163"/>
      <c r="K161" s="87"/>
      <c r="L161" s="87"/>
    </row>
    <row r="162" spans="2:12" ht="50.1" hidden="1" customHeight="1" x14ac:dyDescent="0.25">
      <c r="B162" s="79" t="s">
        <v>427</v>
      </c>
      <c r="C162" s="221" t="s">
        <v>146</v>
      </c>
      <c r="D162" s="90" t="s">
        <v>441</v>
      </c>
      <c r="E162" s="92" t="s">
        <v>442</v>
      </c>
      <c r="F162" s="92" t="s">
        <v>443</v>
      </c>
      <c r="G162" s="92">
        <v>50</v>
      </c>
      <c r="H162" s="92">
        <v>1</v>
      </c>
      <c r="I162" s="91">
        <v>50</v>
      </c>
      <c r="J162" s="163"/>
      <c r="K162" s="87"/>
      <c r="L162" s="87"/>
    </row>
    <row r="163" spans="2:12" ht="50.1" hidden="1" customHeight="1" x14ac:dyDescent="0.25">
      <c r="B163" s="79" t="s">
        <v>427</v>
      </c>
      <c r="C163" s="221" t="s">
        <v>146</v>
      </c>
      <c r="D163" s="90" t="s">
        <v>441</v>
      </c>
      <c r="E163" s="92" t="s">
        <v>444</v>
      </c>
      <c r="F163" s="92" t="s">
        <v>445</v>
      </c>
      <c r="G163" s="93">
        <v>7</v>
      </c>
      <c r="H163" s="93">
        <v>25</v>
      </c>
      <c r="I163" s="91">
        <v>175</v>
      </c>
      <c r="J163" s="163"/>
      <c r="K163" s="87"/>
      <c r="L163" s="87"/>
    </row>
    <row r="164" spans="2:12" ht="50.1" hidden="1" customHeight="1" x14ac:dyDescent="0.25">
      <c r="B164" s="79" t="s">
        <v>427</v>
      </c>
      <c r="C164" s="221" t="s">
        <v>146</v>
      </c>
      <c r="D164" s="90" t="s">
        <v>446</v>
      </c>
      <c r="E164" s="92" t="s">
        <v>447</v>
      </c>
      <c r="F164" s="92" t="s">
        <v>448</v>
      </c>
      <c r="G164" s="92">
        <v>1</v>
      </c>
      <c r="H164" s="92">
        <v>16</v>
      </c>
      <c r="I164" s="91">
        <v>16</v>
      </c>
      <c r="J164" s="163"/>
      <c r="K164" s="87"/>
      <c r="L164" s="87"/>
    </row>
    <row r="165" spans="2:12" ht="50.1" hidden="1" customHeight="1" x14ac:dyDescent="0.25">
      <c r="B165" s="79" t="s">
        <v>427</v>
      </c>
      <c r="C165" s="221" t="s">
        <v>146</v>
      </c>
      <c r="D165" s="90" t="s">
        <v>446</v>
      </c>
      <c r="E165" s="92" t="s">
        <v>449</v>
      </c>
      <c r="F165" s="92" t="s">
        <v>450</v>
      </c>
      <c r="G165" s="93">
        <v>10</v>
      </c>
      <c r="H165" s="93">
        <v>10</v>
      </c>
      <c r="I165" s="91">
        <f>+'[1]Listado-Productos'!$G171*'[1]Listado-Productos'!$H171</f>
        <v>100</v>
      </c>
      <c r="J165" s="163"/>
      <c r="K165" s="87"/>
      <c r="L165" s="87"/>
    </row>
    <row r="166" spans="2:12" ht="50.1" hidden="1" customHeight="1" x14ac:dyDescent="0.25">
      <c r="B166" s="79" t="s">
        <v>427</v>
      </c>
      <c r="C166" s="221" t="s">
        <v>146</v>
      </c>
      <c r="D166" s="90" t="s">
        <v>446</v>
      </c>
      <c r="E166" s="92" t="s">
        <v>451</v>
      </c>
      <c r="F166" s="92" t="s">
        <v>452</v>
      </c>
      <c r="G166" s="93">
        <v>10</v>
      </c>
      <c r="H166" s="93">
        <v>5</v>
      </c>
      <c r="I166" s="91">
        <v>50</v>
      </c>
      <c r="J166" s="163"/>
      <c r="K166" s="87"/>
      <c r="L166" s="87"/>
    </row>
    <row r="167" spans="2:12" ht="50.1" hidden="1" customHeight="1" x14ac:dyDescent="0.25">
      <c r="B167" s="79" t="s">
        <v>427</v>
      </c>
      <c r="C167" s="221" t="s">
        <v>146</v>
      </c>
      <c r="D167" s="90" t="s">
        <v>446</v>
      </c>
      <c r="E167" s="92" t="s">
        <v>451</v>
      </c>
      <c r="F167" s="93" t="s">
        <v>453</v>
      </c>
      <c r="G167" s="93">
        <v>4</v>
      </c>
      <c r="H167" s="93">
        <v>7</v>
      </c>
      <c r="I167" s="91">
        <v>28</v>
      </c>
      <c r="J167" s="163"/>
      <c r="K167" s="87"/>
      <c r="L167" s="87"/>
    </row>
    <row r="168" spans="2:12" ht="50.1" hidden="1" customHeight="1" x14ac:dyDescent="0.25">
      <c r="B168" s="79" t="s">
        <v>427</v>
      </c>
      <c r="C168" s="221" t="s">
        <v>146</v>
      </c>
      <c r="D168" s="90" t="s">
        <v>446</v>
      </c>
      <c r="E168" s="92" t="s">
        <v>454</v>
      </c>
      <c r="F168" s="93" t="s">
        <v>455</v>
      </c>
      <c r="G168" s="93">
        <v>4</v>
      </c>
      <c r="H168" s="93">
        <v>18</v>
      </c>
      <c r="I168" s="91">
        <v>72</v>
      </c>
      <c r="J168" s="163"/>
      <c r="K168" s="87"/>
      <c r="L168" s="87"/>
    </row>
    <row r="169" spans="2:12" ht="50.1" hidden="1" customHeight="1" x14ac:dyDescent="0.25">
      <c r="B169" s="79" t="s">
        <v>427</v>
      </c>
      <c r="C169" s="221" t="s">
        <v>146</v>
      </c>
      <c r="D169" s="90" t="s">
        <v>446</v>
      </c>
      <c r="E169" s="92" t="s">
        <v>451</v>
      </c>
      <c r="F169" s="93" t="s">
        <v>456</v>
      </c>
      <c r="G169" s="93">
        <v>3</v>
      </c>
      <c r="H169" s="93">
        <v>7</v>
      </c>
      <c r="I169" s="91">
        <v>21</v>
      </c>
      <c r="J169" s="163"/>
      <c r="K169" s="87"/>
      <c r="L169" s="87"/>
    </row>
    <row r="170" spans="2:12" ht="50.1" hidden="1" customHeight="1" x14ac:dyDescent="0.25">
      <c r="B170" s="79" t="s">
        <v>427</v>
      </c>
      <c r="C170" s="221" t="s">
        <v>146</v>
      </c>
      <c r="D170" s="90" t="s">
        <v>446</v>
      </c>
      <c r="E170" s="92" t="s">
        <v>451</v>
      </c>
      <c r="F170" s="93" t="s">
        <v>457</v>
      </c>
      <c r="G170" s="93">
        <v>3</v>
      </c>
      <c r="H170" s="93">
        <v>15</v>
      </c>
      <c r="I170" s="91">
        <v>45</v>
      </c>
      <c r="J170" s="163"/>
      <c r="K170" s="87"/>
      <c r="L170" s="87"/>
    </row>
    <row r="171" spans="2:12" ht="50.1" hidden="1" customHeight="1" x14ac:dyDescent="0.25">
      <c r="B171" s="79" t="s">
        <v>427</v>
      </c>
      <c r="C171" s="221" t="s">
        <v>146</v>
      </c>
      <c r="D171" s="90" t="s">
        <v>446</v>
      </c>
      <c r="E171" s="92" t="s">
        <v>451</v>
      </c>
      <c r="F171" s="93" t="s">
        <v>458</v>
      </c>
      <c r="G171" s="93">
        <v>3</v>
      </c>
      <c r="H171" s="93">
        <v>8</v>
      </c>
      <c r="I171" s="91">
        <v>24</v>
      </c>
      <c r="J171" s="163"/>
      <c r="K171" s="87"/>
      <c r="L171" s="87"/>
    </row>
    <row r="172" spans="2:12" ht="50.1" hidden="1" customHeight="1" x14ac:dyDescent="0.25">
      <c r="B172" s="79" t="s">
        <v>427</v>
      </c>
      <c r="C172" s="221" t="s">
        <v>146</v>
      </c>
      <c r="D172" s="90" t="s">
        <v>446</v>
      </c>
      <c r="E172" s="92" t="s">
        <v>451</v>
      </c>
      <c r="F172" s="92" t="s">
        <v>459</v>
      </c>
      <c r="G172" s="115">
        <v>3</v>
      </c>
      <c r="H172" s="93">
        <v>10</v>
      </c>
      <c r="I172" s="91">
        <v>30</v>
      </c>
      <c r="J172" s="163"/>
      <c r="K172" s="87"/>
      <c r="L172" s="87"/>
    </row>
    <row r="173" spans="2:12" ht="50.1" hidden="1" customHeight="1" x14ac:dyDescent="0.25">
      <c r="B173" s="79" t="s">
        <v>427</v>
      </c>
      <c r="C173" s="221" t="s">
        <v>146</v>
      </c>
      <c r="D173" s="90" t="s">
        <v>446</v>
      </c>
      <c r="E173" s="93" t="s">
        <v>460</v>
      </c>
      <c r="F173" s="93" t="s">
        <v>461</v>
      </c>
      <c r="G173" s="93">
        <v>180</v>
      </c>
      <c r="H173" s="93">
        <v>2</v>
      </c>
      <c r="I173" s="91">
        <v>360</v>
      </c>
      <c r="J173" s="163"/>
      <c r="K173" s="87"/>
      <c r="L173" s="87"/>
    </row>
    <row r="174" spans="2:12" ht="50.1" hidden="1" customHeight="1" x14ac:dyDescent="0.25">
      <c r="B174" s="79" t="s">
        <v>427</v>
      </c>
      <c r="C174" s="221" t="s">
        <v>146</v>
      </c>
      <c r="D174" s="90" t="s">
        <v>446</v>
      </c>
      <c r="E174" s="93" t="s">
        <v>460</v>
      </c>
      <c r="F174" s="93" t="s">
        <v>462</v>
      </c>
      <c r="G174" s="93">
        <v>70</v>
      </c>
      <c r="H174" s="93">
        <v>1.5</v>
      </c>
      <c r="I174" s="91">
        <v>105</v>
      </c>
      <c r="J174" s="163"/>
      <c r="K174" s="87"/>
      <c r="L174" s="87"/>
    </row>
    <row r="175" spans="2:12" ht="50.1" hidden="1" customHeight="1" x14ac:dyDescent="0.25">
      <c r="B175" s="79" t="s">
        <v>427</v>
      </c>
      <c r="C175" s="221" t="s">
        <v>146</v>
      </c>
      <c r="D175" s="90" t="s">
        <v>446</v>
      </c>
      <c r="E175" s="93" t="s">
        <v>460</v>
      </c>
      <c r="F175" s="93" t="s">
        <v>463</v>
      </c>
      <c r="G175" s="93">
        <v>10</v>
      </c>
      <c r="H175" s="93">
        <v>3</v>
      </c>
      <c r="I175" s="91">
        <v>30</v>
      </c>
      <c r="J175" s="163"/>
      <c r="K175" s="87"/>
      <c r="L175" s="87"/>
    </row>
    <row r="176" spans="2:12" ht="50.1" hidden="1" customHeight="1" x14ac:dyDescent="0.25">
      <c r="B176" s="79" t="s">
        <v>427</v>
      </c>
      <c r="C176" s="221" t="s">
        <v>146</v>
      </c>
      <c r="D176" s="90" t="s">
        <v>446</v>
      </c>
      <c r="E176" s="93" t="s">
        <v>464</v>
      </c>
      <c r="F176" s="93" t="s">
        <v>465</v>
      </c>
      <c r="G176" s="93">
        <v>280</v>
      </c>
      <c r="H176" s="93">
        <v>0.3</v>
      </c>
      <c r="I176" s="91">
        <v>84</v>
      </c>
      <c r="J176" s="163"/>
      <c r="K176" s="87"/>
      <c r="L176" s="87"/>
    </row>
    <row r="177" spans="2:12" ht="50.1" hidden="1" customHeight="1" x14ac:dyDescent="0.25">
      <c r="B177" s="79" t="s">
        <v>427</v>
      </c>
      <c r="C177" s="221" t="s">
        <v>146</v>
      </c>
      <c r="D177" s="90" t="s">
        <v>446</v>
      </c>
      <c r="E177" s="93" t="s">
        <v>460</v>
      </c>
      <c r="F177" s="93" t="s">
        <v>466</v>
      </c>
      <c r="G177" s="93">
        <v>24</v>
      </c>
      <c r="H177" s="93">
        <v>0.35</v>
      </c>
      <c r="I177" s="91">
        <v>8.3999999999999986</v>
      </c>
      <c r="J177" s="163"/>
      <c r="K177" s="87"/>
      <c r="L177" s="87"/>
    </row>
    <row r="178" spans="2:12" ht="50.1" hidden="1" customHeight="1" x14ac:dyDescent="0.25">
      <c r="B178" s="79" t="s">
        <v>427</v>
      </c>
      <c r="C178" s="221" t="s">
        <v>146</v>
      </c>
      <c r="D178" s="90" t="s">
        <v>446</v>
      </c>
      <c r="E178" s="93" t="s">
        <v>460</v>
      </c>
      <c r="F178" s="93" t="s">
        <v>467</v>
      </c>
      <c r="G178" s="93">
        <v>12</v>
      </c>
      <c r="H178" s="93">
        <v>1.5</v>
      </c>
      <c r="I178" s="91">
        <v>18</v>
      </c>
      <c r="J178" s="163"/>
      <c r="K178" s="87"/>
      <c r="L178" s="87"/>
    </row>
    <row r="179" spans="2:12" ht="50.1" hidden="1" customHeight="1" x14ac:dyDescent="0.25">
      <c r="B179" s="79" t="s">
        <v>427</v>
      </c>
      <c r="C179" s="221" t="s">
        <v>146</v>
      </c>
      <c r="D179" s="90" t="s">
        <v>446</v>
      </c>
      <c r="E179" s="93" t="s">
        <v>460</v>
      </c>
      <c r="F179" s="93" t="s">
        <v>468</v>
      </c>
      <c r="G179" s="93">
        <v>4</v>
      </c>
      <c r="H179" s="93">
        <v>0</v>
      </c>
      <c r="I179" s="91">
        <v>0</v>
      </c>
      <c r="J179" s="163"/>
      <c r="K179" s="87"/>
      <c r="L179" s="87"/>
    </row>
    <row r="180" spans="2:12" ht="50.1" hidden="1" customHeight="1" x14ac:dyDescent="0.25">
      <c r="B180" s="79" t="s">
        <v>427</v>
      </c>
      <c r="C180" s="221" t="s">
        <v>146</v>
      </c>
      <c r="D180" s="90" t="s">
        <v>446</v>
      </c>
      <c r="E180" s="93" t="s">
        <v>460</v>
      </c>
      <c r="F180" s="93" t="s">
        <v>469</v>
      </c>
      <c r="G180" s="93">
        <v>4</v>
      </c>
      <c r="H180" s="93">
        <v>350</v>
      </c>
      <c r="I180" s="91">
        <v>1400</v>
      </c>
      <c r="J180" s="163"/>
      <c r="K180" s="87"/>
      <c r="L180" s="87"/>
    </row>
    <row r="181" spans="2:12" ht="50.1" hidden="1" customHeight="1" x14ac:dyDescent="0.25">
      <c r="B181" s="79" t="s">
        <v>427</v>
      </c>
      <c r="C181" s="221" t="s">
        <v>146</v>
      </c>
      <c r="D181" s="90" t="s">
        <v>470</v>
      </c>
      <c r="E181" s="92" t="s">
        <v>471</v>
      </c>
      <c r="F181" s="92" t="s">
        <v>472</v>
      </c>
      <c r="G181" s="92">
        <v>1</v>
      </c>
      <c r="H181" s="92">
        <v>500</v>
      </c>
      <c r="I181" s="91">
        <v>500</v>
      </c>
      <c r="J181" s="163"/>
      <c r="K181" s="87"/>
      <c r="L181" s="87"/>
    </row>
    <row r="182" spans="2:12" ht="50.1" hidden="1" customHeight="1" x14ac:dyDescent="0.25">
      <c r="B182" s="79" t="s">
        <v>427</v>
      </c>
      <c r="C182" s="221" t="s">
        <v>146</v>
      </c>
      <c r="D182" s="90" t="s">
        <v>470</v>
      </c>
      <c r="E182" s="92" t="s">
        <v>473</v>
      </c>
      <c r="F182" s="92" t="s">
        <v>474</v>
      </c>
      <c r="G182" s="93">
        <v>28</v>
      </c>
      <c r="H182" s="93">
        <v>5.3</v>
      </c>
      <c r="I182" s="91">
        <v>148.4</v>
      </c>
      <c r="J182" s="163"/>
      <c r="K182" s="87"/>
      <c r="L182" s="87"/>
    </row>
    <row r="183" spans="2:12" ht="50.1" hidden="1" customHeight="1" x14ac:dyDescent="0.25">
      <c r="B183" s="79" t="s">
        <v>427</v>
      </c>
      <c r="C183" s="221" t="s">
        <v>146</v>
      </c>
      <c r="D183" s="90" t="s">
        <v>470</v>
      </c>
      <c r="E183" s="92" t="s">
        <v>473</v>
      </c>
      <c r="F183" s="92" t="s">
        <v>475</v>
      </c>
      <c r="G183" s="93">
        <v>15</v>
      </c>
      <c r="H183" s="93">
        <v>2</v>
      </c>
      <c r="I183" s="91">
        <v>30</v>
      </c>
      <c r="J183" s="163"/>
      <c r="K183" s="87"/>
      <c r="L183" s="87"/>
    </row>
    <row r="184" spans="2:12" ht="50.1" hidden="1" customHeight="1" x14ac:dyDescent="0.25">
      <c r="B184" s="79" t="s">
        <v>427</v>
      </c>
      <c r="C184" s="221" t="s">
        <v>146</v>
      </c>
      <c r="D184" s="90" t="s">
        <v>476</v>
      </c>
      <c r="E184" s="92" t="s">
        <v>477</v>
      </c>
      <c r="F184" s="92" t="s">
        <v>478</v>
      </c>
      <c r="G184" s="92">
        <v>18</v>
      </c>
      <c r="H184" s="92">
        <v>0.4</v>
      </c>
      <c r="I184" s="91">
        <v>7.2</v>
      </c>
      <c r="J184" s="163"/>
      <c r="K184" s="87"/>
      <c r="L184" s="87"/>
    </row>
    <row r="185" spans="2:12" ht="50.1" hidden="1" customHeight="1" x14ac:dyDescent="0.25">
      <c r="B185" s="79" t="s">
        <v>427</v>
      </c>
      <c r="C185" s="221" t="s">
        <v>146</v>
      </c>
      <c r="D185" s="90" t="s">
        <v>476</v>
      </c>
      <c r="E185" s="92" t="s">
        <v>477</v>
      </c>
      <c r="F185" s="92" t="s">
        <v>479</v>
      </c>
      <c r="G185" s="93">
        <v>3</v>
      </c>
      <c r="H185" s="93">
        <v>4</v>
      </c>
      <c r="I185" s="91">
        <v>12</v>
      </c>
      <c r="J185" s="163"/>
      <c r="K185" s="87"/>
      <c r="L185" s="87"/>
    </row>
    <row r="186" spans="2:12" ht="50.1" hidden="1" customHeight="1" x14ac:dyDescent="0.25">
      <c r="B186" s="79" t="s">
        <v>427</v>
      </c>
      <c r="C186" s="221" t="s">
        <v>146</v>
      </c>
      <c r="D186" s="90" t="s">
        <v>476</v>
      </c>
      <c r="E186" s="92" t="s">
        <v>480</v>
      </c>
      <c r="F186" s="93" t="s">
        <v>481</v>
      </c>
      <c r="G186" s="93">
        <v>1</v>
      </c>
      <c r="H186" s="93">
        <v>4</v>
      </c>
      <c r="I186" s="91">
        <v>4</v>
      </c>
      <c r="J186" s="163"/>
      <c r="K186" s="87"/>
      <c r="L186" s="87"/>
    </row>
    <row r="187" spans="2:12" ht="50.1" hidden="1" customHeight="1" x14ac:dyDescent="0.25">
      <c r="B187" s="79" t="s">
        <v>427</v>
      </c>
      <c r="C187" s="221" t="s">
        <v>146</v>
      </c>
      <c r="D187" s="90" t="s">
        <v>476</v>
      </c>
      <c r="E187" s="92" t="s">
        <v>482</v>
      </c>
      <c r="F187" s="93" t="s">
        <v>483</v>
      </c>
      <c r="G187" s="93">
        <v>1</v>
      </c>
      <c r="H187" s="93">
        <v>2800</v>
      </c>
      <c r="I187" s="91">
        <v>2800</v>
      </c>
      <c r="J187" s="163"/>
      <c r="K187" s="87"/>
      <c r="L187" s="87"/>
    </row>
    <row r="188" spans="2:12" ht="50.1" hidden="1" customHeight="1" x14ac:dyDescent="0.25">
      <c r="B188" s="79" t="s">
        <v>427</v>
      </c>
      <c r="C188" s="221" t="s">
        <v>146</v>
      </c>
      <c r="D188" s="90" t="s">
        <v>476</v>
      </c>
      <c r="E188" s="93" t="s">
        <v>484</v>
      </c>
      <c r="F188" s="92" t="s">
        <v>485</v>
      </c>
      <c r="G188" s="93">
        <v>30</v>
      </c>
      <c r="H188" s="93">
        <v>4.2</v>
      </c>
      <c r="I188" s="91">
        <v>126</v>
      </c>
      <c r="J188" s="163"/>
      <c r="K188" s="87"/>
      <c r="L188" s="87"/>
    </row>
    <row r="189" spans="2:12" ht="50.1" hidden="1" customHeight="1" x14ac:dyDescent="0.25">
      <c r="B189" s="79" t="s">
        <v>427</v>
      </c>
      <c r="C189" s="221" t="s">
        <v>146</v>
      </c>
      <c r="D189" s="90" t="s">
        <v>476</v>
      </c>
      <c r="E189" s="92" t="s">
        <v>486</v>
      </c>
      <c r="F189" s="93" t="s">
        <v>487</v>
      </c>
      <c r="G189" s="93">
        <v>2</v>
      </c>
      <c r="H189" s="93">
        <v>80</v>
      </c>
      <c r="I189" s="91">
        <v>160</v>
      </c>
      <c r="J189" s="163"/>
      <c r="K189" s="87"/>
      <c r="L189" s="87"/>
    </row>
    <row r="190" spans="2:12" ht="50.1" hidden="1" customHeight="1" x14ac:dyDescent="0.25">
      <c r="B190" s="79" t="s">
        <v>369</v>
      </c>
      <c r="C190" s="80" t="s">
        <v>159</v>
      </c>
      <c r="D190" s="222" t="s">
        <v>424</v>
      </c>
      <c r="E190" s="93" t="s">
        <v>488</v>
      </c>
      <c r="F190" s="93" t="s">
        <v>489</v>
      </c>
      <c r="G190" s="93">
        <v>1</v>
      </c>
      <c r="H190" s="92">
        <v>50</v>
      </c>
      <c r="I190" s="103">
        <f t="shared" ref="I190:I253" si="5">+H190*G190</f>
        <v>50</v>
      </c>
      <c r="J190" s="163"/>
      <c r="K190" s="87"/>
      <c r="L190" s="87"/>
    </row>
    <row r="191" spans="2:12" ht="50.1" hidden="1" customHeight="1" x14ac:dyDescent="0.25">
      <c r="B191" s="79" t="s">
        <v>369</v>
      </c>
      <c r="C191" s="80" t="s">
        <v>159</v>
      </c>
      <c r="D191" s="222" t="s">
        <v>424</v>
      </c>
      <c r="E191" s="93" t="s">
        <v>490</v>
      </c>
      <c r="F191" s="93" t="s">
        <v>491</v>
      </c>
      <c r="G191" s="93">
        <v>3</v>
      </c>
      <c r="H191" s="93">
        <v>20</v>
      </c>
      <c r="I191" s="103">
        <f t="shared" si="5"/>
        <v>60</v>
      </c>
      <c r="J191" s="163"/>
      <c r="K191" s="87"/>
      <c r="L191" s="87"/>
    </row>
    <row r="192" spans="2:12" ht="50.1" hidden="1" customHeight="1" x14ac:dyDescent="0.25">
      <c r="B192" s="79" t="s">
        <v>369</v>
      </c>
      <c r="C192" s="80" t="s">
        <v>159</v>
      </c>
      <c r="D192" s="223" t="s">
        <v>424</v>
      </c>
      <c r="E192" s="92" t="s">
        <v>490</v>
      </c>
      <c r="F192" s="93" t="s">
        <v>492</v>
      </c>
      <c r="G192" s="93">
        <v>3</v>
      </c>
      <c r="H192" s="114">
        <v>0</v>
      </c>
      <c r="I192" s="103">
        <f t="shared" si="5"/>
        <v>0</v>
      </c>
      <c r="J192" s="163"/>
      <c r="K192" s="87"/>
      <c r="L192" s="87"/>
    </row>
    <row r="193" spans="2:12" ht="50.1" hidden="1" customHeight="1" x14ac:dyDescent="0.25">
      <c r="B193" s="79" t="s">
        <v>369</v>
      </c>
      <c r="C193" s="80" t="s">
        <v>159</v>
      </c>
      <c r="D193" s="222" t="s">
        <v>424</v>
      </c>
      <c r="E193" s="92" t="s">
        <v>493</v>
      </c>
      <c r="F193" s="93" t="s">
        <v>494</v>
      </c>
      <c r="G193" s="93">
        <v>3</v>
      </c>
      <c r="H193" s="93">
        <v>30</v>
      </c>
      <c r="I193" s="103">
        <f t="shared" si="5"/>
        <v>90</v>
      </c>
      <c r="J193" s="163"/>
      <c r="K193" s="87"/>
      <c r="L193" s="87"/>
    </row>
    <row r="194" spans="2:12" ht="50.1" hidden="1" customHeight="1" x14ac:dyDescent="0.25">
      <c r="B194" s="79" t="s">
        <v>369</v>
      </c>
      <c r="C194" s="80" t="s">
        <v>159</v>
      </c>
      <c r="D194" s="223" t="s">
        <v>424</v>
      </c>
      <c r="E194" s="92" t="s">
        <v>495</v>
      </c>
      <c r="F194" s="93" t="s">
        <v>496</v>
      </c>
      <c r="G194" s="93">
        <v>1</v>
      </c>
      <c r="H194" s="93">
        <v>180</v>
      </c>
      <c r="I194" s="103">
        <f t="shared" si="5"/>
        <v>180</v>
      </c>
      <c r="J194" s="163"/>
      <c r="K194" s="87"/>
      <c r="L194" s="87"/>
    </row>
    <row r="195" spans="2:12" ht="50.1" hidden="1" customHeight="1" x14ac:dyDescent="0.25">
      <c r="B195" s="79" t="s">
        <v>369</v>
      </c>
      <c r="C195" s="80" t="s">
        <v>159</v>
      </c>
      <c r="D195" s="222" t="s">
        <v>424</v>
      </c>
      <c r="E195" s="92" t="s">
        <v>497</v>
      </c>
      <c r="F195" s="93" t="s">
        <v>498</v>
      </c>
      <c r="G195" s="93">
        <v>1</v>
      </c>
      <c r="H195" s="114">
        <v>0</v>
      </c>
      <c r="I195" s="103">
        <f t="shared" si="5"/>
        <v>0</v>
      </c>
      <c r="J195" s="163"/>
      <c r="K195" s="87"/>
      <c r="L195" s="87"/>
    </row>
    <row r="196" spans="2:12" ht="50.1" hidden="1" customHeight="1" x14ac:dyDescent="0.25">
      <c r="B196" s="79" t="s">
        <v>369</v>
      </c>
      <c r="C196" s="80" t="s">
        <v>159</v>
      </c>
      <c r="D196" s="223" t="s">
        <v>424</v>
      </c>
      <c r="E196" s="92" t="s">
        <v>499</v>
      </c>
      <c r="F196" s="93" t="s">
        <v>500</v>
      </c>
      <c r="G196" s="93">
        <v>30</v>
      </c>
      <c r="H196" s="93">
        <v>2</v>
      </c>
      <c r="I196" s="103">
        <f t="shared" si="5"/>
        <v>60</v>
      </c>
      <c r="J196" s="163"/>
      <c r="K196" s="87"/>
      <c r="L196" s="87"/>
    </row>
    <row r="197" spans="2:12" ht="50.1" hidden="1" customHeight="1" x14ac:dyDescent="0.25">
      <c r="B197" s="79" t="s">
        <v>369</v>
      </c>
      <c r="C197" s="80" t="s">
        <v>159</v>
      </c>
      <c r="D197" s="222" t="s">
        <v>424</v>
      </c>
      <c r="E197" s="93" t="s">
        <v>501</v>
      </c>
      <c r="F197" s="93" t="s">
        <v>502</v>
      </c>
      <c r="G197" s="93">
        <v>100</v>
      </c>
      <c r="H197" s="93">
        <v>0.3</v>
      </c>
      <c r="I197" s="103">
        <f t="shared" si="5"/>
        <v>30</v>
      </c>
      <c r="J197" s="163"/>
      <c r="K197" s="87"/>
      <c r="L197" s="87"/>
    </row>
    <row r="198" spans="2:12" ht="50.1" hidden="1" customHeight="1" x14ac:dyDescent="0.25">
      <c r="B198" s="79" t="s">
        <v>369</v>
      </c>
      <c r="C198" s="80" t="s">
        <v>159</v>
      </c>
      <c r="D198" s="223" t="s">
        <v>424</v>
      </c>
      <c r="E198" s="93" t="s">
        <v>501</v>
      </c>
      <c r="F198" s="93" t="s">
        <v>503</v>
      </c>
      <c r="G198" s="93">
        <v>40</v>
      </c>
      <c r="H198" s="93">
        <v>2</v>
      </c>
      <c r="I198" s="103">
        <f t="shared" si="5"/>
        <v>80</v>
      </c>
      <c r="J198" s="224"/>
      <c r="K198" s="87"/>
      <c r="L198" s="87"/>
    </row>
    <row r="199" spans="2:12" ht="50.1" hidden="1" customHeight="1" x14ac:dyDescent="0.25">
      <c r="B199" s="79" t="s">
        <v>369</v>
      </c>
      <c r="C199" s="80" t="s">
        <v>159</v>
      </c>
      <c r="D199" s="222" t="s">
        <v>424</v>
      </c>
      <c r="E199" s="92" t="s">
        <v>504</v>
      </c>
      <c r="F199" s="93" t="s">
        <v>505</v>
      </c>
      <c r="G199" s="93">
        <v>1</v>
      </c>
      <c r="H199" s="93">
        <v>0</v>
      </c>
      <c r="I199" s="103">
        <f t="shared" si="5"/>
        <v>0</v>
      </c>
      <c r="J199" s="163"/>
      <c r="K199" s="87"/>
      <c r="L199" s="87"/>
    </row>
    <row r="200" spans="2:12" ht="50.1" hidden="1" customHeight="1" x14ac:dyDescent="0.25">
      <c r="B200" s="79" t="s">
        <v>369</v>
      </c>
      <c r="C200" s="80" t="s">
        <v>159</v>
      </c>
      <c r="D200" s="223" t="s">
        <v>424</v>
      </c>
      <c r="E200" s="125" t="s">
        <v>506</v>
      </c>
      <c r="F200" s="93" t="s">
        <v>507</v>
      </c>
      <c r="G200" s="93">
        <v>2</v>
      </c>
      <c r="H200" s="93">
        <v>50</v>
      </c>
      <c r="I200" s="103">
        <f t="shared" si="5"/>
        <v>100</v>
      </c>
      <c r="J200" s="163"/>
      <c r="K200" s="87"/>
      <c r="L200" s="87"/>
    </row>
    <row r="201" spans="2:12" ht="50.1" hidden="1" customHeight="1" x14ac:dyDescent="0.25">
      <c r="B201" s="79" t="s">
        <v>369</v>
      </c>
      <c r="C201" s="80" t="s">
        <v>159</v>
      </c>
      <c r="D201" s="222" t="s">
        <v>424</v>
      </c>
      <c r="E201" s="125" t="s">
        <v>506</v>
      </c>
      <c r="F201" s="93" t="s">
        <v>508</v>
      </c>
      <c r="G201" s="93">
        <v>1</v>
      </c>
      <c r="H201" s="114">
        <v>0</v>
      </c>
      <c r="I201" s="103">
        <f t="shared" si="5"/>
        <v>0</v>
      </c>
      <c r="J201" s="163"/>
      <c r="K201" s="87"/>
      <c r="L201" s="87"/>
    </row>
    <row r="202" spans="2:12" ht="50.1" hidden="1" customHeight="1" x14ac:dyDescent="0.25">
      <c r="B202" s="79" t="s">
        <v>369</v>
      </c>
      <c r="C202" s="80" t="s">
        <v>159</v>
      </c>
      <c r="D202" s="223" t="s">
        <v>424</v>
      </c>
      <c r="E202" s="93" t="s">
        <v>509</v>
      </c>
      <c r="F202" s="93" t="s">
        <v>510</v>
      </c>
      <c r="G202" s="93">
        <v>8</v>
      </c>
      <c r="H202" s="93">
        <v>3</v>
      </c>
      <c r="I202" s="91">
        <f t="shared" si="5"/>
        <v>24</v>
      </c>
      <c r="J202" s="163"/>
      <c r="K202" s="87"/>
      <c r="L202" s="87"/>
    </row>
    <row r="203" spans="2:12" ht="50.1" hidden="1" customHeight="1" x14ac:dyDescent="0.25">
      <c r="B203" s="79" t="s">
        <v>369</v>
      </c>
      <c r="C203" s="80" t="s">
        <v>138</v>
      </c>
      <c r="D203" s="225" t="s">
        <v>511</v>
      </c>
      <c r="E203" s="105" t="s">
        <v>512</v>
      </c>
      <c r="F203" s="105" t="s">
        <v>513</v>
      </c>
      <c r="G203" s="105">
        <v>1</v>
      </c>
      <c r="H203" s="105">
        <v>250</v>
      </c>
      <c r="I203" s="91">
        <f t="shared" si="5"/>
        <v>250</v>
      </c>
      <c r="J203" s="163"/>
      <c r="K203" s="87"/>
      <c r="L203" s="87"/>
    </row>
    <row r="204" spans="2:12" ht="50.1" hidden="1" customHeight="1" x14ac:dyDescent="0.25">
      <c r="B204" s="79" t="s">
        <v>427</v>
      </c>
      <c r="C204" s="226" t="s">
        <v>154</v>
      </c>
      <c r="D204" s="227" t="s">
        <v>514</v>
      </c>
      <c r="E204" s="93" t="s">
        <v>515</v>
      </c>
      <c r="F204" s="93" t="s">
        <v>516</v>
      </c>
      <c r="G204" s="204">
        <v>4000</v>
      </c>
      <c r="H204" s="92">
        <v>0.25</v>
      </c>
      <c r="I204" s="113">
        <f t="shared" si="5"/>
        <v>1000</v>
      </c>
      <c r="J204" s="163">
        <f t="shared" ref="J204:J267" si="6">50000/64</f>
        <v>781.25</v>
      </c>
      <c r="K204" s="87"/>
      <c r="L204" s="87"/>
    </row>
    <row r="205" spans="2:12" ht="50.1" hidden="1" customHeight="1" x14ac:dyDescent="0.25">
      <c r="B205" s="79" t="s">
        <v>427</v>
      </c>
      <c r="C205" s="226" t="s">
        <v>154</v>
      </c>
      <c r="D205" s="227" t="s">
        <v>514</v>
      </c>
      <c r="E205" s="93" t="s">
        <v>517</v>
      </c>
      <c r="F205" s="93" t="s">
        <v>518</v>
      </c>
      <c r="G205" s="204">
        <v>800</v>
      </c>
      <c r="H205" s="93">
        <v>0.25</v>
      </c>
      <c r="I205" s="113">
        <f t="shared" si="5"/>
        <v>200</v>
      </c>
      <c r="J205" s="163">
        <f t="shared" si="6"/>
        <v>781.25</v>
      </c>
      <c r="K205" s="87"/>
      <c r="L205" s="87"/>
    </row>
    <row r="206" spans="2:12" ht="50.1" hidden="1" customHeight="1" x14ac:dyDescent="0.25">
      <c r="B206" s="79" t="s">
        <v>427</v>
      </c>
      <c r="C206" s="226" t="s">
        <v>154</v>
      </c>
      <c r="D206" s="227" t="s">
        <v>514</v>
      </c>
      <c r="E206" s="93" t="s">
        <v>517</v>
      </c>
      <c r="F206" s="93" t="s">
        <v>519</v>
      </c>
      <c r="G206" s="204">
        <v>160</v>
      </c>
      <c r="H206" s="93">
        <v>0.25</v>
      </c>
      <c r="I206" s="113">
        <f t="shared" si="5"/>
        <v>40</v>
      </c>
      <c r="J206" s="163">
        <f t="shared" si="6"/>
        <v>781.25</v>
      </c>
      <c r="K206" s="87"/>
      <c r="L206" s="87"/>
    </row>
    <row r="207" spans="2:12" ht="50.1" hidden="1" customHeight="1" x14ac:dyDescent="0.25">
      <c r="B207" s="79" t="s">
        <v>427</v>
      </c>
      <c r="C207" s="226" t="s">
        <v>154</v>
      </c>
      <c r="D207" s="227" t="s">
        <v>514</v>
      </c>
      <c r="E207" s="93" t="s">
        <v>520</v>
      </c>
      <c r="F207" s="93" t="s">
        <v>521</v>
      </c>
      <c r="G207" s="204">
        <v>4000</v>
      </c>
      <c r="H207" s="93">
        <v>0.25</v>
      </c>
      <c r="I207" s="113">
        <f t="shared" si="5"/>
        <v>1000</v>
      </c>
      <c r="J207" s="163">
        <f t="shared" si="6"/>
        <v>781.25</v>
      </c>
      <c r="K207" s="87"/>
      <c r="L207" s="87"/>
    </row>
    <row r="208" spans="2:12" ht="50.1" hidden="1" customHeight="1" x14ac:dyDescent="0.25">
      <c r="B208" s="79" t="s">
        <v>427</v>
      </c>
      <c r="C208" s="226" t="s">
        <v>154</v>
      </c>
      <c r="D208" s="227" t="s">
        <v>514</v>
      </c>
      <c r="E208" s="93" t="s">
        <v>522</v>
      </c>
      <c r="F208" s="93" t="s">
        <v>521</v>
      </c>
      <c r="G208" s="204">
        <v>30000</v>
      </c>
      <c r="H208" s="93">
        <v>0.12</v>
      </c>
      <c r="I208" s="113">
        <f t="shared" si="5"/>
        <v>3600</v>
      </c>
      <c r="J208" s="163">
        <f t="shared" si="6"/>
        <v>781.25</v>
      </c>
      <c r="K208" s="87"/>
      <c r="L208" s="87"/>
    </row>
    <row r="209" spans="2:12" ht="50.1" hidden="1" customHeight="1" x14ac:dyDescent="0.25">
      <c r="B209" s="79" t="s">
        <v>427</v>
      </c>
      <c r="C209" s="226" t="s">
        <v>154</v>
      </c>
      <c r="D209" s="227" t="s">
        <v>514</v>
      </c>
      <c r="E209" s="93" t="s">
        <v>523</v>
      </c>
      <c r="F209" s="93" t="s">
        <v>524</v>
      </c>
      <c r="G209" s="204">
        <v>180000</v>
      </c>
      <c r="H209" s="93">
        <v>1.04E-2</v>
      </c>
      <c r="I209" s="113">
        <f t="shared" si="5"/>
        <v>1872</v>
      </c>
      <c r="J209" s="163">
        <f t="shared" si="6"/>
        <v>781.25</v>
      </c>
      <c r="K209" s="87"/>
      <c r="L209" s="87"/>
    </row>
    <row r="210" spans="2:12" ht="50.1" hidden="1" customHeight="1" x14ac:dyDescent="0.25">
      <c r="B210" s="79" t="s">
        <v>427</v>
      </c>
      <c r="C210" s="226" t="s">
        <v>154</v>
      </c>
      <c r="D210" s="227" t="s">
        <v>514</v>
      </c>
      <c r="E210" s="93" t="s">
        <v>525</v>
      </c>
      <c r="F210" s="93" t="s">
        <v>521</v>
      </c>
      <c r="G210" s="204">
        <v>600</v>
      </c>
      <c r="H210" s="93">
        <v>0.40639999999999998</v>
      </c>
      <c r="I210" s="113">
        <f t="shared" si="5"/>
        <v>243.84</v>
      </c>
      <c r="J210" s="163">
        <f t="shared" si="6"/>
        <v>781.25</v>
      </c>
      <c r="K210" s="87"/>
      <c r="L210" s="87"/>
    </row>
    <row r="211" spans="2:12" ht="50.1" hidden="1" customHeight="1" x14ac:dyDescent="0.25">
      <c r="B211" s="79" t="s">
        <v>427</v>
      </c>
      <c r="C211" s="226" t="s">
        <v>154</v>
      </c>
      <c r="D211" s="227" t="s">
        <v>514</v>
      </c>
      <c r="E211" s="93" t="s">
        <v>526</v>
      </c>
      <c r="F211" s="93" t="s">
        <v>527</v>
      </c>
      <c r="G211" s="204">
        <v>1200</v>
      </c>
      <c r="H211" s="93">
        <v>0.26879999999999998</v>
      </c>
      <c r="I211" s="113">
        <f t="shared" si="5"/>
        <v>322.56</v>
      </c>
      <c r="J211" s="163">
        <f t="shared" si="6"/>
        <v>781.25</v>
      </c>
      <c r="K211" s="87"/>
      <c r="L211" s="87"/>
    </row>
    <row r="212" spans="2:12" ht="50.1" hidden="1" customHeight="1" x14ac:dyDescent="0.25">
      <c r="B212" s="79" t="s">
        <v>427</v>
      </c>
      <c r="C212" s="226" t="s">
        <v>154</v>
      </c>
      <c r="D212" s="227" t="s">
        <v>514</v>
      </c>
      <c r="E212" s="93" t="s">
        <v>528</v>
      </c>
      <c r="F212" s="93" t="s">
        <v>521</v>
      </c>
      <c r="G212" s="204">
        <v>18000</v>
      </c>
      <c r="H212" s="93">
        <v>0.18784000000000001</v>
      </c>
      <c r="I212" s="113">
        <f t="shared" si="5"/>
        <v>3381.1200000000003</v>
      </c>
      <c r="J212" s="163">
        <f t="shared" si="6"/>
        <v>781.25</v>
      </c>
      <c r="K212" s="87"/>
      <c r="L212" s="87"/>
    </row>
    <row r="213" spans="2:12" ht="50.1" hidden="1" customHeight="1" x14ac:dyDescent="0.25">
      <c r="B213" s="79" t="s">
        <v>427</v>
      </c>
      <c r="C213" s="226" t="s">
        <v>154</v>
      </c>
      <c r="D213" s="227" t="s">
        <v>514</v>
      </c>
      <c r="E213" s="93" t="s">
        <v>529</v>
      </c>
      <c r="F213" s="93" t="s">
        <v>530</v>
      </c>
      <c r="G213" s="99">
        <v>4000</v>
      </c>
      <c r="H213" s="93">
        <v>6.7199999999999996E-2</v>
      </c>
      <c r="I213" s="113">
        <f t="shared" si="5"/>
        <v>268.8</v>
      </c>
      <c r="J213" s="163">
        <f t="shared" si="6"/>
        <v>781.25</v>
      </c>
      <c r="K213" s="87"/>
      <c r="L213" s="87"/>
    </row>
    <row r="214" spans="2:12" ht="50.1" hidden="1" customHeight="1" x14ac:dyDescent="0.25">
      <c r="B214" s="79" t="s">
        <v>427</v>
      </c>
      <c r="C214" s="226" t="s">
        <v>154</v>
      </c>
      <c r="D214" s="92" t="s">
        <v>531</v>
      </c>
      <c r="E214" s="93" t="s">
        <v>532</v>
      </c>
      <c r="F214" s="93" t="s">
        <v>533</v>
      </c>
      <c r="G214" s="93">
        <v>2</v>
      </c>
      <c r="H214" s="92">
        <v>80</v>
      </c>
      <c r="I214" s="113">
        <f t="shared" si="5"/>
        <v>160</v>
      </c>
      <c r="J214" s="163">
        <f t="shared" si="6"/>
        <v>781.25</v>
      </c>
      <c r="K214" s="87"/>
      <c r="L214" s="87"/>
    </row>
    <row r="215" spans="2:12" ht="50.1" hidden="1" customHeight="1" x14ac:dyDescent="0.25">
      <c r="B215" s="79" t="s">
        <v>427</v>
      </c>
      <c r="C215" s="226" t="s">
        <v>154</v>
      </c>
      <c r="D215" s="92" t="s">
        <v>531</v>
      </c>
      <c r="E215" s="93" t="s">
        <v>534</v>
      </c>
      <c r="F215" s="93" t="s">
        <v>535</v>
      </c>
      <c r="G215" s="93">
        <v>20</v>
      </c>
      <c r="H215" s="93">
        <v>120</v>
      </c>
      <c r="I215" s="113">
        <f t="shared" si="5"/>
        <v>2400</v>
      </c>
      <c r="J215" s="163">
        <f t="shared" si="6"/>
        <v>781.25</v>
      </c>
      <c r="K215" s="87"/>
      <c r="L215" s="87"/>
    </row>
    <row r="216" spans="2:12" ht="50.1" hidden="1" customHeight="1" x14ac:dyDescent="0.25">
      <c r="B216" s="79" t="s">
        <v>427</v>
      </c>
      <c r="C216" s="226" t="s">
        <v>154</v>
      </c>
      <c r="D216" s="92" t="s">
        <v>531</v>
      </c>
      <c r="E216" s="93" t="s">
        <v>536</v>
      </c>
      <c r="F216" s="93" t="s">
        <v>537</v>
      </c>
      <c r="G216" s="93">
        <v>300</v>
      </c>
      <c r="H216" s="93">
        <v>5</v>
      </c>
      <c r="I216" s="113">
        <f t="shared" si="5"/>
        <v>1500</v>
      </c>
      <c r="J216" s="163">
        <f t="shared" si="6"/>
        <v>781.25</v>
      </c>
      <c r="K216" s="87"/>
      <c r="L216" s="87"/>
    </row>
    <row r="217" spans="2:12" ht="50.1" hidden="1" customHeight="1" x14ac:dyDescent="0.25">
      <c r="B217" s="79" t="s">
        <v>427</v>
      </c>
      <c r="C217" s="226" t="s">
        <v>154</v>
      </c>
      <c r="D217" s="92" t="s">
        <v>531</v>
      </c>
      <c r="E217" s="93" t="s">
        <v>538</v>
      </c>
      <c r="F217" s="93" t="s">
        <v>539</v>
      </c>
      <c r="G217" s="93">
        <v>3</v>
      </c>
      <c r="H217" s="93">
        <v>60</v>
      </c>
      <c r="I217" s="113">
        <f t="shared" si="5"/>
        <v>180</v>
      </c>
      <c r="J217" s="163">
        <f t="shared" si="6"/>
        <v>781.25</v>
      </c>
      <c r="K217" s="87"/>
      <c r="L217" s="87"/>
    </row>
    <row r="218" spans="2:12" ht="50.1" hidden="1" customHeight="1" x14ac:dyDescent="0.25">
      <c r="B218" s="79" t="s">
        <v>427</v>
      </c>
      <c r="C218" s="226" t="s">
        <v>154</v>
      </c>
      <c r="D218" s="92" t="s">
        <v>531</v>
      </c>
      <c r="E218" s="93" t="s">
        <v>540</v>
      </c>
      <c r="F218" s="93" t="s">
        <v>541</v>
      </c>
      <c r="G218" s="93">
        <v>3</v>
      </c>
      <c r="H218" s="93">
        <v>60</v>
      </c>
      <c r="I218" s="113">
        <f t="shared" si="5"/>
        <v>180</v>
      </c>
      <c r="J218" s="163">
        <f t="shared" si="6"/>
        <v>781.25</v>
      </c>
      <c r="K218" s="87"/>
      <c r="L218" s="87"/>
    </row>
    <row r="219" spans="2:12" ht="50.1" hidden="1" customHeight="1" x14ac:dyDescent="0.25">
      <c r="B219" s="79" t="s">
        <v>427</v>
      </c>
      <c r="C219" s="226" t="s">
        <v>154</v>
      </c>
      <c r="D219" s="92" t="s">
        <v>531</v>
      </c>
      <c r="E219" s="93" t="s">
        <v>542</v>
      </c>
      <c r="F219" s="93" t="s">
        <v>543</v>
      </c>
      <c r="G219" s="93">
        <v>4</v>
      </c>
      <c r="H219" s="93">
        <v>200</v>
      </c>
      <c r="I219" s="113">
        <f t="shared" si="5"/>
        <v>800</v>
      </c>
      <c r="J219" s="163">
        <f t="shared" si="6"/>
        <v>781.25</v>
      </c>
      <c r="K219" s="87"/>
      <c r="L219" s="87"/>
    </row>
    <row r="220" spans="2:12" ht="50.1" hidden="1" customHeight="1" x14ac:dyDescent="0.25">
      <c r="B220" s="79" t="s">
        <v>427</v>
      </c>
      <c r="C220" s="226" t="s">
        <v>154</v>
      </c>
      <c r="D220" s="92" t="s">
        <v>544</v>
      </c>
      <c r="E220" s="93" t="s">
        <v>545</v>
      </c>
      <c r="F220" s="93" t="s">
        <v>546</v>
      </c>
      <c r="G220" s="93">
        <v>3</v>
      </c>
      <c r="H220" s="228">
        <v>400</v>
      </c>
      <c r="I220" s="113">
        <f t="shared" si="5"/>
        <v>1200</v>
      </c>
      <c r="J220" s="163">
        <f t="shared" si="6"/>
        <v>781.25</v>
      </c>
      <c r="K220" s="87"/>
      <c r="L220" s="87"/>
    </row>
    <row r="221" spans="2:12" ht="50.1" hidden="1" customHeight="1" x14ac:dyDescent="0.25">
      <c r="B221" s="79" t="s">
        <v>427</v>
      </c>
      <c r="C221" s="226" t="s">
        <v>154</v>
      </c>
      <c r="D221" s="92" t="s">
        <v>544</v>
      </c>
      <c r="E221" s="93" t="s">
        <v>545</v>
      </c>
      <c r="F221" s="93" t="s">
        <v>547</v>
      </c>
      <c r="G221" s="93">
        <v>30</v>
      </c>
      <c r="H221" s="229">
        <v>40</v>
      </c>
      <c r="I221" s="113">
        <f t="shared" si="5"/>
        <v>1200</v>
      </c>
      <c r="J221" s="163">
        <f t="shared" si="6"/>
        <v>781.25</v>
      </c>
      <c r="K221" s="87"/>
      <c r="L221" s="87"/>
    </row>
    <row r="222" spans="2:12" ht="50.1" hidden="1" customHeight="1" x14ac:dyDescent="0.25">
      <c r="B222" s="79" t="s">
        <v>427</v>
      </c>
      <c r="C222" s="226" t="s">
        <v>154</v>
      </c>
      <c r="D222" s="92" t="s">
        <v>544</v>
      </c>
      <c r="E222" s="93" t="s">
        <v>548</v>
      </c>
      <c r="F222" s="93" t="s">
        <v>549</v>
      </c>
      <c r="G222" s="93">
        <v>1</v>
      </c>
      <c r="H222" s="229">
        <v>1200</v>
      </c>
      <c r="I222" s="113">
        <f t="shared" si="5"/>
        <v>1200</v>
      </c>
      <c r="J222" s="163">
        <f t="shared" si="6"/>
        <v>781.25</v>
      </c>
      <c r="K222" s="87"/>
      <c r="L222" s="87"/>
    </row>
    <row r="223" spans="2:12" ht="50.1" hidden="1" customHeight="1" x14ac:dyDescent="0.25">
      <c r="B223" s="79" t="s">
        <v>427</v>
      </c>
      <c r="C223" s="226" t="s">
        <v>154</v>
      </c>
      <c r="D223" s="92" t="s">
        <v>544</v>
      </c>
      <c r="E223" s="93" t="s">
        <v>550</v>
      </c>
      <c r="F223" s="93" t="s">
        <v>551</v>
      </c>
      <c r="G223" s="93">
        <v>2.5</v>
      </c>
      <c r="H223" s="229">
        <v>3200</v>
      </c>
      <c r="I223" s="113">
        <f t="shared" si="5"/>
        <v>8000</v>
      </c>
      <c r="J223" s="163">
        <f t="shared" si="6"/>
        <v>781.25</v>
      </c>
      <c r="K223" s="87"/>
      <c r="L223" s="87"/>
    </row>
    <row r="224" spans="2:12" ht="50.1" hidden="1" customHeight="1" x14ac:dyDescent="0.25">
      <c r="B224" s="79" t="s">
        <v>427</v>
      </c>
      <c r="C224" s="226" t="s">
        <v>154</v>
      </c>
      <c r="D224" s="92" t="s">
        <v>544</v>
      </c>
      <c r="E224" s="93" t="s">
        <v>552</v>
      </c>
      <c r="F224" s="93" t="s">
        <v>553</v>
      </c>
      <c r="G224" s="93">
        <v>2.5</v>
      </c>
      <c r="H224" s="229">
        <v>1200</v>
      </c>
      <c r="I224" s="113">
        <f t="shared" si="5"/>
        <v>3000</v>
      </c>
      <c r="J224" s="163">
        <f t="shared" si="6"/>
        <v>781.25</v>
      </c>
      <c r="K224" s="87"/>
      <c r="L224" s="87"/>
    </row>
    <row r="225" spans="2:12" ht="50.1" hidden="1" customHeight="1" x14ac:dyDescent="0.25">
      <c r="B225" s="79" t="s">
        <v>427</v>
      </c>
      <c r="C225" s="226" t="s">
        <v>154</v>
      </c>
      <c r="D225" s="92" t="s">
        <v>544</v>
      </c>
      <c r="E225" s="93" t="s">
        <v>554</v>
      </c>
      <c r="F225" s="93" t="s">
        <v>555</v>
      </c>
      <c r="G225" s="93">
        <v>3</v>
      </c>
      <c r="H225" s="229">
        <v>800</v>
      </c>
      <c r="I225" s="113">
        <f t="shared" si="5"/>
        <v>2400</v>
      </c>
      <c r="J225" s="163">
        <f t="shared" si="6"/>
        <v>781.25</v>
      </c>
      <c r="K225" s="87"/>
      <c r="L225" s="87"/>
    </row>
    <row r="226" spans="2:12" ht="50.1" hidden="1" customHeight="1" x14ac:dyDescent="0.25">
      <c r="B226" s="79" t="s">
        <v>427</v>
      </c>
      <c r="C226" s="226" t="s">
        <v>154</v>
      </c>
      <c r="D226" s="92" t="s">
        <v>544</v>
      </c>
      <c r="E226" s="93" t="s">
        <v>556</v>
      </c>
      <c r="F226" s="93" t="s">
        <v>557</v>
      </c>
      <c r="G226" s="93">
        <v>3</v>
      </c>
      <c r="H226" s="229">
        <v>400</v>
      </c>
      <c r="I226" s="113">
        <f t="shared" si="5"/>
        <v>1200</v>
      </c>
      <c r="J226" s="163">
        <f t="shared" si="6"/>
        <v>781.25</v>
      </c>
      <c r="K226" s="87"/>
      <c r="L226" s="87"/>
    </row>
    <row r="227" spans="2:12" ht="50.1" hidden="1" customHeight="1" x14ac:dyDescent="0.25">
      <c r="B227" s="79" t="s">
        <v>427</v>
      </c>
      <c r="C227" s="226" t="s">
        <v>154</v>
      </c>
      <c r="D227" s="92" t="s">
        <v>544</v>
      </c>
      <c r="E227" s="93" t="s">
        <v>558</v>
      </c>
      <c r="F227" s="93" t="s">
        <v>559</v>
      </c>
      <c r="G227" s="93">
        <v>15</v>
      </c>
      <c r="H227" s="229">
        <v>60</v>
      </c>
      <c r="I227" s="113">
        <f t="shared" si="5"/>
        <v>900</v>
      </c>
      <c r="J227" s="163">
        <f t="shared" si="6"/>
        <v>781.25</v>
      </c>
      <c r="K227" s="87"/>
      <c r="L227" s="87"/>
    </row>
    <row r="228" spans="2:12" ht="50.1" hidden="1" customHeight="1" x14ac:dyDescent="0.25">
      <c r="B228" s="79" t="s">
        <v>427</v>
      </c>
      <c r="C228" s="226" t="s">
        <v>154</v>
      </c>
      <c r="D228" s="92" t="s">
        <v>544</v>
      </c>
      <c r="E228" s="93" t="s">
        <v>560</v>
      </c>
      <c r="F228" s="230" t="s">
        <v>561</v>
      </c>
      <c r="G228" s="93">
        <v>2</v>
      </c>
      <c r="H228" s="229">
        <v>80</v>
      </c>
      <c r="I228" s="113">
        <f t="shared" si="5"/>
        <v>160</v>
      </c>
      <c r="J228" s="163">
        <f t="shared" si="6"/>
        <v>781.25</v>
      </c>
      <c r="K228" s="87"/>
      <c r="L228" s="87"/>
    </row>
    <row r="229" spans="2:12" ht="50.1" hidden="1" customHeight="1" x14ac:dyDescent="0.25">
      <c r="B229" s="79" t="s">
        <v>427</v>
      </c>
      <c r="C229" s="226" t="s">
        <v>154</v>
      </c>
      <c r="D229" s="92" t="s">
        <v>544</v>
      </c>
      <c r="E229" s="93" t="s">
        <v>560</v>
      </c>
      <c r="F229" s="93" t="s">
        <v>562</v>
      </c>
      <c r="G229" s="93">
        <v>158</v>
      </c>
      <c r="H229" s="229">
        <v>0</v>
      </c>
      <c r="I229" s="113">
        <f t="shared" si="5"/>
        <v>0</v>
      </c>
      <c r="J229" s="163">
        <f t="shared" si="6"/>
        <v>781.25</v>
      </c>
      <c r="K229" s="87"/>
      <c r="L229" s="87"/>
    </row>
    <row r="230" spans="2:12" ht="50.1" hidden="1" customHeight="1" x14ac:dyDescent="0.25">
      <c r="B230" s="79" t="s">
        <v>427</v>
      </c>
      <c r="C230" s="226" t="s">
        <v>154</v>
      </c>
      <c r="D230" s="92" t="s">
        <v>544</v>
      </c>
      <c r="E230" s="93" t="s">
        <v>560</v>
      </c>
      <c r="F230" s="93" t="s">
        <v>563</v>
      </c>
      <c r="G230" s="93">
        <v>1</v>
      </c>
      <c r="H230" s="229">
        <v>80</v>
      </c>
      <c r="I230" s="113">
        <f t="shared" si="5"/>
        <v>80</v>
      </c>
      <c r="J230" s="163">
        <f t="shared" si="6"/>
        <v>781.25</v>
      </c>
      <c r="K230" s="87"/>
      <c r="L230" s="87"/>
    </row>
    <row r="231" spans="2:12" ht="50.1" hidden="1" customHeight="1" x14ac:dyDescent="0.25">
      <c r="B231" s="79" t="s">
        <v>427</v>
      </c>
      <c r="C231" s="226" t="s">
        <v>154</v>
      </c>
      <c r="D231" s="92" t="s">
        <v>544</v>
      </c>
      <c r="E231" s="93" t="s">
        <v>560</v>
      </c>
      <c r="F231" s="231" t="s">
        <v>564</v>
      </c>
      <c r="G231" s="93">
        <v>4</v>
      </c>
      <c r="H231" s="229">
        <v>30</v>
      </c>
      <c r="I231" s="113">
        <f t="shared" si="5"/>
        <v>120</v>
      </c>
      <c r="J231" s="163">
        <f t="shared" si="6"/>
        <v>781.25</v>
      </c>
      <c r="K231" s="87"/>
      <c r="L231" s="87"/>
    </row>
    <row r="232" spans="2:12" ht="50.1" hidden="1" customHeight="1" x14ac:dyDescent="0.25">
      <c r="B232" s="79" t="s">
        <v>427</v>
      </c>
      <c r="C232" s="226" t="s">
        <v>154</v>
      </c>
      <c r="D232" s="92" t="s">
        <v>565</v>
      </c>
      <c r="E232" s="93" t="s">
        <v>566</v>
      </c>
      <c r="F232" s="93" t="s">
        <v>567</v>
      </c>
      <c r="G232" s="229">
        <v>5000</v>
      </c>
      <c r="H232" s="232">
        <v>0.25</v>
      </c>
      <c r="I232" s="113">
        <f t="shared" si="5"/>
        <v>1250</v>
      </c>
      <c r="J232" s="163">
        <f t="shared" si="6"/>
        <v>781.25</v>
      </c>
      <c r="K232" s="87"/>
      <c r="L232" s="87"/>
    </row>
    <row r="233" spans="2:12" ht="50.1" hidden="1" customHeight="1" x14ac:dyDescent="0.25">
      <c r="B233" s="79" t="s">
        <v>427</v>
      </c>
      <c r="C233" s="226" t="s">
        <v>154</v>
      </c>
      <c r="D233" s="92" t="s">
        <v>565</v>
      </c>
      <c r="E233" s="93" t="s">
        <v>568</v>
      </c>
      <c r="F233" s="93" t="s">
        <v>569</v>
      </c>
      <c r="G233" s="229">
        <v>2400</v>
      </c>
      <c r="H233" s="232">
        <v>1.2</v>
      </c>
      <c r="I233" s="113">
        <f t="shared" si="5"/>
        <v>2880</v>
      </c>
      <c r="J233" s="163">
        <f t="shared" si="6"/>
        <v>781.25</v>
      </c>
      <c r="K233" s="87"/>
      <c r="L233" s="87"/>
    </row>
    <row r="234" spans="2:12" ht="50.1" hidden="1" customHeight="1" x14ac:dyDescent="0.25">
      <c r="B234" s="79" t="s">
        <v>427</v>
      </c>
      <c r="C234" s="226" t="s">
        <v>154</v>
      </c>
      <c r="D234" s="92" t="s">
        <v>565</v>
      </c>
      <c r="E234" s="93" t="s">
        <v>570</v>
      </c>
      <c r="F234" s="93" t="s">
        <v>571</v>
      </c>
      <c r="G234" s="229">
        <v>4000</v>
      </c>
      <c r="H234" s="232">
        <v>0.4</v>
      </c>
      <c r="I234" s="113">
        <f t="shared" si="5"/>
        <v>1600</v>
      </c>
      <c r="J234" s="163">
        <f t="shared" si="6"/>
        <v>781.25</v>
      </c>
      <c r="K234" s="87"/>
      <c r="L234" s="87"/>
    </row>
    <row r="235" spans="2:12" ht="50.1" hidden="1" customHeight="1" x14ac:dyDescent="0.25">
      <c r="B235" s="79" t="s">
        <v>427</v>
      </c>
      <c r="C235" s="226" t="s">
        <v>154</v>
      </c>
      <c r="D235" s="92" t="s">
        <v>565</v>
      </c>
      <c r="E235" s="93" t="s">
        <v>572</v>
      </c>
      <c r="F235" s="93" t="s">
        <v>573</v>
      </c>
      <c r="G235" s="229">
        <v>6000</v>
      </c>
      <c r="H235" s="233">
        <v>0.09</v>
      </c>
      <c r="I235" s="113">
        <f t="shared" si="5"/>
        <v>540</v>
      </c>
      <c r="J235" s="163">
        <f t="shared" si="6"/>
        <v>781.25</v>
      </c>
      <c r="K235" s="87"/>
      <c r="L235" s="87"/>
    </row>
    <row r="236" spans="2:12" ht="50.1" hidden="1" customHeight="1" x14ac:dyDescent="0.25">
      <c r="B236" s="79" t="s">
        <v>427</v>
      </c>
      <c r="C236" s="226" t="s">
        <v>154</v>
      </c>
      <c r="D236" s="92" t="s">
        <v>565</v>
      </c>
      <c r="E236" s="93" t="s">
        <v>574</v>
      </c>
      <c r="F236" s="93" t="s">
        <v>575</v>
      </c>
      <c r="G236" s="229">
        <v>1</v>
      </c>
      <c r="H236" s="229">
        <v>0</v>
      </c>
      <c r="I236" s="113">
        <f t="shared" si="5"/>
        <v>0</v>
      </c>
      <c r="J236" s="163">
        <f t="shared" si="6"/>
        <v>781.25</v>
      </c>
      <c r="K236" s="87"/>
      <c r="L236" s="87"/>
    </row>
    <row r="237" spans="2:12" ht="50.1" hidden="1" customHeight="1" x14ac:dyDescent="0.25">
      <c r="B237" s="79" t="s">
        <v>427</v>
      </c>
      <c r="C237" s="226" t="s">
        <v>154</v>
      </c>
      <c r="D237" s="92" t="s">
        <v>565</v>
      </c>
      <c r="E237" s="93" t="s">
        <v>576</v>
      </c>
      <c r="F237" s="93" t="s">
        <v>577</v>
      </c>
      <c r="G237" s="229">
        <v>1</v>
      </c>
      <c r="H237" s="229">
        <v>60</v>
      </c>
      <c r="I237" s="234">
        <f t="shared" si="5"/>
        <v>60</v>
      </c>
      <c r="J237" s="163">
        <f t="shared" si="6"/>
        <v>781.25</v>
      </c>
      <c r="K237" s="87"/>
      <c r="L237" s="87"/>
    </row>
    <row r="238" spans="2:12" ht="50.1" hidden="1" customHeight="1" x14ac:dyDescent="0.25">
      <c r="B238" s="79" t="s">
        <v>427</v>
      </c>
      <c r="C238" s="226" t="s">
        <v>154</v>
      </c>
      <c r="D238" s="92" t="s">
        <v>565</v>
      </c>
      <c r="E238" s="93" t="s">
        <v>576</v>
      </c>
      <c r="F238" s="93" t="s">
        <v>578</v>
      </c>
      <c r="G238" s="229">
        <v>2400</v>
      </c>
      <c r="H238" s="233">
        <v>0.03</v>
      </c>
      <c r="I238" s="113">
        <f t="shared" si="5"/>
        <v>72</v>
      </c>
      <c r="J238" s="163">
        <f t="shared" si="6"/>
        <v>781.25</v>
      </c>
      <c r="K238" s="87"/>
      <c r="L238" s="87"/>
    </row>
    <row r="239" spans="2:12" ht="50.1" hidden="1" customHeight="1" x14ac:dyDescent="0.25">
      <c r="B239" s="79" t="s">
        <v>427</v>
      </c>
      <c r="C239" s="226" t="s">
        <v>154</v>
      </c>
      <c r="D239" s="92" t="s">
        <v>579</v>
      </c>
      <c r="E239" s="93" t="s">
        <v>580</v>
      </c>
      <c r="F239" s="93" t="s">
        <v>581</v>
      </c>
      <c r="G239" s="93">
        <v>4</v>
      </c>
      <c r="H239" s="92">
        <v>0</v>
      </c>
      <c r="I239" s="113">
        <f t="shared" si="5"/>
        <v>0</v>
      </c>
      <c r="J239" s="163">
        <f t="shared" si="6"/>
        <v>781.25</v>
      </c>
      <c r="K239" s="87"/>
      <c r="L239" s="87"/>
    </row>
    <row r="240" spans="2:12" ht="50.1" hidden="1" customHeight="1" x14ac:dyDescent="0.25">
      <c r="B240" s="79" t="s">
        <v>427</v>
      </c>
      <c r="C240" s="226" t="s">
        <v>154</v>
      </c>
      <c r="D240" s="92" t="s">
        <v>579</v>
      </c>
      <c r="E240" s="93" t="s">
        <v>580</v>
      </c>
      <c r="F240" s="93" t="s">
        <v>582</v>
      </c>
      <c r="G240" s="93">
        <v>1</v>
      </c>
      <c r="H240" s="93">
        <v>0</v>
      </c>
      <c r="I240" s="113">
        <f t="shared" si="5"/>
        <v>0</v>
      </c>
      <c r="J240" s="163">
        <f t="shared" si="6"/>
        <v>781.25</v>
      </c>
      <c r="K240" s="87"/>
      <c r="L240" s="87"/>
    </row>
    <row r="241" spans="2:12" ht="50.1" hidden="1" customHeight="1" x14ac:dyDescent="0.25">
      <c r="B241" s="79" t="s">
        <v>427</v>
      </c>
      <c r="C241" s="226" t="s">
        <v>154</v>
      </c>
      <c r="D241" s="92" t="s">
        <v>579</v>
      </c>
      <c r="E241" s="93" t="s">
        <v>580</v>
      </c>
      <c r="F241" s="93" t="s">
        <v>583</v>
      </c>
      <c r="G241" s="93">
        <v>1</v>
      </c>
      <c r="H241" s="93">
        <v>0</v>
      </c>
      <c r="I241" s="113">
        <f t="shared" si="5"/>
        <v>0</v>
      </c>
      <c r="J241" s="163">
        <f t="shared" si="6"/>
        <v>781.25</v>
      </c>
      <c r="K241" s="87"/>
      <c r="L241" s="87"/>
    </row>
    <row r="242" spans="2:12" ht="50.1" hidden="1" customHeight="1" x14ac:dyDescent="0.25">
      <c r="B242" s="79" t="s">
        <v>427</v>
      </c>
      <c r="C242" s="226" t="s">
        <v>154</v>
      </c>
      <c r="D242" s="92" t="s">
        <v>579</v>
      </c>
      <c r="E242" s="93" t="s">
        <v>580</v>
      </c>
      <c r="F242" s="93" t="s">
        <v>584</v>
      </c>
      <c r="G242" s="93">
        <v>1</v>
      </c>
      <c r="H242" s="93">
        <v>0</v>
      </c>
      <c r="I242" s="113">
        <f t="shared" si="5"/>
        <v>0</v>
      </c>
      <c r="J242" s="163">
        <f t="shared" si="6"/>
        <v>781.25</v>
      </c>
      <c r="K242" s="87"/>
      <c r="L242" s="87"/>
    </row>
    <row r="243" spans="2:12" ht="50.1" hidden="1" customHeight="1" x14ac:dyDescent="0.25">
      <c r="B243" s="79" t="s">
        <v>427</v>
      </c>
      <c r="C243" s="226" t="s">
        <v>154</v>
      </c>
      <c r="D243" s="92" t="s">
        <v>579</v>
      </c>
      <c r="E243" s="93" t="s">
        <v>580</v>
      </c>
      <c r="F243" s="93" t="s">
        <v>585</v>
      </c>
      <c r="G243" s="93">
        <v>1</v>
      </c>
      <c r="H243" s="93">
        <v>0</v>
      </c>
      <c r="I243" s="113">
        <f t="shared" si="5"/>
        <v>0</v>
      </c>
      <c r="J243" s="163">
        <f t="shared" si="6"/>
        <v>781.25</v>
      </c>
      <c r="K243" s="87"/>
      <c r="L243" s="87"/>
    </row>
    <row r="244" spans="2:12" ht="50.1" hidden="1" customHeight="1" x14ac:dyDescent="0.25">
      <c r="B244" s="79" t="s">
        <v>427</v>
      </c>
      <c r="C244" s="226" t="s">
        <v>154</v>
      </c>
      <c r="D244" s="92" t="s">
        <v>579</v>
      </c>
      <c r="E244" s="93" t="s">
        <v>586</v>
      </c>
      <c r="F244" s="93" t="s">
        <v>587</v>
      </c>
      <c r="G244" s="93">
        <v>1</v>
      </c>
      <c r="H244" s="93">
        <v>80</v>
      </c>
      <c r="I244" s="113">
        <f t="shared" si="5"/>
        <v>80</v>
      </c>
      <c r="J244" s="163">
        <f t="shared" si="6"/>
        <v>781.25</v>
      </c>
      <c r="K244" s="87"/>
      <c r="L244" s="87"/>
    </row>
    <row r="245" spans="2:12" ht="50.1" hidden="1" customHeight="1" x14ac:dyDescent="0.25">
      <c r="B245" s="79" t="s">
        <v>427</v>
      </c>
      <c r="C245" s="226" t="s">
        <v>154</v>
      </c>
      <c r="D245" s="92" t="s">
        <v>579</v>
      </c>
      <c r="E245" s="93" t="s">
        <v>588</v>
      </c>
      <c r="F245" s="93" t="s">
        <v>589</v>
      </c>
      <c r="G245" s="93">
        <v>100</v>
      </c>
      <c r="H245" s="93">
        <v>0</v>
      </c>
      <c r="I245" s="113">
        <f t="shared" si="5"/>
        <v>0</v>
      </c>
      <c r="J245" s="163">
        <f t="shared" si="6"/>
        <v>781.25</v>
      </c>
      <c r="K245" s="87"/>
      <c r="L245" s="87"/>
    </row>
    <row r="246" spans="2:12" ht="50.1" hidden="1" customHeight="1" x14ac:dyDescent="0.25">
      <c r="B246" s="79" t="s">
        <v>427</v>
      </c>
      <c r="C246" s="226" t="s">
        <v>154</v>
      </c>
      <c r="D246" s="92" t="s">
        <v>579</v>
      </c>
      <c r="E246" s="93" t="s">
        <v>590</v>
      </c>
      <c r="F246" s="93" t="s">
        <v>591</v>
      </c>
      <c r="G246" s="93">
        <v>100</v>
      </c>
      <c r="H246" s="93">
        <v>0</v>
      </c>
      <c r="I246" s="113">
        <f t="shared" si="5"/>
        <v>0</v>
      </c>
      <c r="J246" s="163">
        <f t="shared" si="6"/>
        <v>781.25</v>
      </c>
      <c r="K246" s="87"/>
      <c r="L246" s="87"/>
    </row>
    <row r="247" spans="2:12" ht="50.1" hidden="1" customHeight="1" x14ac:dyDescent="0.25">
      <c r="B247" s="79" t="s">
        <v>427</v>
      </c>
      <c r="C247" s="226" t="s">
        <v>154</v>
      </c>
      <c r="D247" s="227" t="s">
        <v>592</v>
      </c>
      <c r="E247" s="93" t="s">
        <v>593</v>
      </c>
      <c r="F247" s="93" t="s">
        <v>594</v>
      </c>
      <c r="G247" s="93">
        <v>1</v>
      </c>
      <c r="H247" s="93">
        <v>100</v>
      </c>
      <c r="I247" s="113">
        <f t="shared" si="5"/>
        <v>100</v>
      </c>
      <c r="J247" s="163">
        <f t="shared" si="6"/>
        <v>781.25</v>
      </c>
      <c r="K247" s="87"/>
      <c r="L247" s="87"/>
    </row>
    <row r="248" spans="2:12" ht="50.1" hidden="1" customHeight="1" x14ac:dyDescent="0.25">
      <c r="B248" s="79" t="s">
        <v>427</v>
      </c>
      <c r="C248" s="226" t="s">
        <v>154</v>
      </c>
      <c r="D248" s="227" t="s">
        <v>592</v>
      </c>
      <c r="E248" s="93" t="s">
        <v>593</v>
      </c>
      <c r="F248" s="93" t="s">
        <v>595</v>
      </c>
      <c r="G248" s="93">
        <v>1</v>
      </c>
      <c r="H248" s="93">
        <v>150</v>
      </c>
      <c r="I248" s="113">
        <f t="shared" si="5"/>
        <v>150</v>
      </c>
      <c r="J248" s="163">
        <f t="shared" si="6"/>
        <v>781.25</v>
      </c>
      <c r="K248" s="87"/>
      <c r="L248" s="87"/>
    </row>
    <row r="249" spans="2:12" ht="50.1" hidden="1" customHeight="1" x14ac:dyDescent="0.25">
      <c r="B249" s="79" t="s">
        <v>427</v>
      </c>
      <c r="C249" s="226" t="s">
        <v>154</v>
      </c>
      <c r="D249" s="227" t="s">
        <v>592</v>
      </c>
      <c r="E249" s="93" t="s">
        <v>593</v>
      </c>
      <c r="F249" s="93" t="s">
        <v>596</v>
      </c>
      <c r="G249" s="93">
        <v>1</v>
      </c>
      <c r="H249" s="93">
        <v>200</v>
      </c>
      <c r="I249" s="113">
        <f t="shared" si="5"/>
        <v>200</v>
      </c>
      <c r="J249" s="163">
        <f t="shared" si="6"/>
        <v>781.25</v>
      </c>
      <c r="K249" s="87"/>
      <c r="L249" s="87"/>
    </row>
    <row r="250" spans="2:12" ht="50.1" hidden="1" customHeight="1" x14ac:dyDescent="0.25">
      <c r="B250" s="79" t="s">
        <v>427</v>
      </c>
      <c r="C250" s="226" t="s">
        <v>154</v>
      </c>
      <c r="D250" s="227" t="s">
        <v>592</v>
      </c>
      <c r="E250" s="93" t="s">
        <v>597</v>
      </c>
      <c r="F250" s="93" t="s">
        <v>598</v>
      </c>
      <c r="G250" s="93">
        <v>1</v>
      </c>
      <c r="H250" s="93">
        <v>60</v>
      </c>
      <c r="I250" s="113">
        <f t="shared" si="5"/>
        <v>60</v>
      </c>
      <c r="J250" s="163">
        <f t="shared" si="6"/>
        <v>781.25</v>
      </c>
      <c r="K250" s="87"/>
      <c r="L250" s="87"/>
    </row>
    <row r="251" spans="2:12" ht="50.1" hidden="1" customHeight="1" x14ac:dyDescent="0.25">
      <c r="B251" s="79" t="s">
        <v>427</v>
      </c>
      <c r="C251" s="226" t="s">
        <v>154</v>
      </c>
      <c r="D251" s="227" t="s">
        <v>592</v>
      </c>
      <c r="E251" s="93" t="s">
        <v>599</v>
      </c>
      <c r="F251" s="93" t="s">
        <v>600</v>
      </c>
      <c r="G251" s="93">
        <v>1</v>
      </c>
      <c r="H251" s="93">
        <v>60</v>
      </c>
      <c r="I251" s="113">
        <f t="shared" si="5"/>
        <v>60</v>
      </c>
      <c r="J251" s="163">
        <f t="shared" si="6"/>
        <v>781.25</v>
      </c>
      <c r="K251" s="87"/>
      <c r="L251" s="87"/>
    </row>
    <row r="252" spans="2:12" ht="50.1" hidden="1" customHeight="1" x14ac:dyDescent="0.25">
      <c r="B252" s="79" t="s">
        <v>427</v>
      </c>
      <c r="C252" s="226" t="s">
        <v>154</v>
      </c>
      <c r="D252" s="227" t="s">
        <v>592</v>
      </c>
      <c r="E252" s="93" t="s">
        <v>599</v>
      </c>
      <c r="F252" s="93" t="s">
        <v>601</v>
      </c>
      <c r="G252" s="93">
        <v>15</v>
      </c>
      <c r="H252" s="93">
        <v>0</v>
      </c>
      <c r="I252" s="113">
        <f t="shared" si="5"/>
        <v>0</v>
      </c>
      <c r="J252" s="163">
        <f t="shared" si="6"/>
        <v>781.25</v>
      </c>
      <c r="K252" s="87"/>
      <c r="L252" s="87"/>
    </row>
    <row r="253" spans="2:12" ht="50.1" hidden="1" customHeight="1" x14ac:dyDescent="0.25">
      <c r="B253" s="79" t="s">
        <v>427</v>
      </c>
      <c r="C253" s="226" t="s">
        <v>154</v>
      </c>
      <c r="D253" s="227" t="s">
        <v>592</v>
      </c>
      <c r="E253" s="93" t="s">
        <v>599</v>
      </c>
      <c r="F253" s="93" t="s">
        <v>602</v>
      </c>
      <c r="G253" s="93">
        <v>2</v>
      </c>
      <c r="H253" s="93">
        <v>60</v>
      </c>
      <c r="I253" s="113">
        <f t="shared" si="5"/>
        <v>120</v>
      </c>
      <c r="J253" s="163">
        <f t="shared" si="6"/>
        <v>781.25</v>
      </c>
      <c r="K253" s="87"/>
      <c r="L253" s="87"/>
    </row>
    <row r="254" spans="2:12" ht="50.1" hidden="1" customHeight="1" x14ac:dyDescent="0.25">
      <c r="B254" s="79" t="s">
        <v>427</v>
      </c>
      <c r="C254" s="226" t="s">
        <v>154</v>
      </c>
      <c r="D254" s="227" t="s">
        <v>592</v>
      </c>
      <c r="E254" s="93" t="s">
        <v>603</v>
      </c>
      <c r="F254" s="93" t="s">
        <v>604</v>
      </c>
      <c r="G254" s="93">
        <v>1</v>
      </c>
      <c r="H254" s="93">
        <v>40</v>
      </c>
      <c r="I254" s="113">
        <f t="shared" ref="I254:I267" si="7">+H254*G254</f>
        <v>40</v>
      </c>
      <c r="J254" s="163">
        <f t="shared" si="6"/>
        <v>781.25</v>
      </c>
      <c r="K254" s="87"/>
      <c r="L254" s="87"/>
    </row>
    <row r="255" spans="2:12" ht="50.1" hidden="1" customHeight="1" x14ac:dyDescent="0.25">
      <c r="B255" s="79" t="s">
        <v>427</v>
      </c>
      <c r="C255" s="226" t="s">
        <v>154</v>
      </c>
      <c r="D255" s="227" t="s">
        <v>592</v>
      </c>
      <c r="E255" s="93" t="s">
        <v>603</v>
      </c>
      <c r="F255" s="93" t="s">
        <v>605</v>
      </c>
      <c r="G255" s="93">
        <v>3</v>
      </c>
      <c r="H255" s="93">
        <v>100</v>
      </c>
      <c r="I255" s="113">
        <f t="shared" si="7"/>
        <v>300</v>
      </c>
      <c r="J255" s="163">
        <f t="shared" si="6"/>
        <v>781.25</v>
      </c>
      <c r="K255" s="87"/>
      <c r="L255" s="87"/>
    </row>
    <row r="256" spans="2:12" ht="50.1" hidden="1" customHeight="1" x14ac:dyDescent="0.25">
      <c r="B256" s="79" t="s">
        <v>427</v>
      </c>
      <c r="C256" s="226" t="s">
        <v>154</v>
      </c>
      <c r="D256" s="227" t="s">
        <v>592</v>
      </c>
      <c r="E256" s="93" t="s">
        <v>603</v>
      </c>
      <c r="F256" s="93" t="s">
        <v>606</v>
      </c>
      <c r="G256" s="93">
        <v>2</v>
      </c>
      <c r="H256" s="93">
        <v>40</v>
      </c>
      <c r="I256" s="113">
        <f t="shared" si="7"/>
        <v>80</v>
      </c>
      <c r="J256" s="163">
        <f t="shared" si="6"/>
        <v>781.25</v>
      </c>
      <c r="K256" s="87"/>
      <c r="L256" s="87"/>
    </row>
    <row r="257" spans="2:12" ht="50.1" hidden="1" customHeight="1" x14ac:dyDescent="0.25">
      <c r="B257" s="79" t="s">
        <v>427</v>
      </c>
      <c r="C257" s="226" t="s">
        <v>154</v>
      </c>
      <c r="D257" s="227" t="s">
        <v>592</v>
      </c>
      <c r="E257" s="93" t="s">
        <v>603</v>
      </c>
      <c r="F257" s="93" t="s">
        <v>607</v>
      </c>
      <c r="G257" s="93">
        <v>1500</v>
      </c>
      <c r="H257" s="93">
        <v>0.15</v>
      </c>
      <c r="I257" s="113">
        <f t="shared" si="7"/>
        <v>225</v>
      </c>
      <c r="J257" s="163">
        <f t="shared" si="6"/>
        <v>781.25</v>
      </c>
      <c r="K257" s="87"/>
      <c r="L257" s="87"/>
    </row>
    <row r="258" spans="2:12" ht="50.1" hidden="1" customHeight="1" x14ac:dyDescent="0.25">
      <c r="B258" s="79" t="s">
        <v>427</v>
      </c>
      <c r="C258" s="226" t="s">
        <v>154</v>
      </c>
      <c r="D258" s="227" t="s">
        <v>592</v>
      </c>
      <c r="E258" s="93" t="s">
        <v>603</v>
      </c>
      <c r="F258" s="93" t="s">
        <v>608</v>
      </c>
      <c r="G258" s="93">
        <v>6000</v>
      </c>
      <c r="H258" s="93">
        <v>0.155</v>
      </c>
      <c r="I258" s="113">
        <f t="shared" si="7"/>
        <v>930</v>
      </c>
      <c r="J258" s="163">
        <f t="shared" si="6"/>
        <v>781.25</v>
      </c>
      <c r="K258" s="87"/>
      <c r="L258" s="87"/>
    </row>
    <row r="259" spans="2:12" ht="50.1" hidden="1" customHeight="1" x14ac:dyDescent="0.25">
      <c r="B259" s="79" t="s">
        <v>427</v>
      </c>
      <c r="C259" s="226" t="s">
        <v>154</v>
      </c>
      <c r="D259" s="227" t="s">
        <v>592</v>
      </c>
      <c r="E259" s="93" t="s">
        <v>603</v>
      </c>
      <c r="F259" s="93" t="s">
        <v>609</v>
      </c>
      <c r="G259" s="93">
        <v>1</v>
      </c>
      <c r="H259" s="93">
        <v>105</v>
      </c>
      <c r="I259" s="113">
        <f t="shared" si="7"/>
        <v>105</v>
      </c>
      <c r="J259" s="163">
        <f t="shared" si="6"/>
        <v>781.25</v>
      </c>
      <c r="K259" s="87"/>
      <c r="L259" s="87"/>
    </row>
    <row r="260" spans="2:12" ht="50.1" hidden="1" customHeight="1" x14ac:dyDescent="0.25">
      <c r="B260" s="79" t="s">
        <v>427</v>
      </c>
      <c r="C260" s="226" t="s">
        <v>154</v>
      </c>
      <c r="D260" s="227" t="s">
        <v>592</v>
      </c>
      <c r="E260" s="93" t="s">
        <v>603</v>
      </c>
      <c r="F260" s="93" t="s">
        <v>610</v>
      </c>
      <c r="G260" s="93">
        <v>30</v>
      </c>
      <c r="H260" s="93">
        <v>8</v>
      </c>
      <c r="I260" s="113">
        <f t="shared" si="7"/>
        <v>240</v>
      </c>
      <c r="J260" s="163">
        <f t="shared" si="6"/>
        <v>781.25</v>
      </c>
      <c r="K260" s="87"/>
      <c r="L260" s="87"/>
    </row>
    <row r="261" spans="2:12" ht="50.1" hidden="1" customHeight="1" x14ac:dyDescent="0.25">
      <c r="B261" s="79" t="s">
        <v>427</v>
      </c>
      <c r="C261" s="226" t="s">
        <v>154</v>
      </c>
      <c r="D261" s="227" t="s">
        <v>592</v>
      </c>
      <c r="E261" s="93" t="s">
        <v>611</v>
      </c>
      <c r="F261" s="93" t="s">
        <v>612</v>
      </c>
      <c r="G261" s="93">
        <v>1</v>
      </c>
      <c r="H261" s="93">
        <v>0</v>
      </c>
      <c r="I261" s="113">
        <f t="shared" si="7"/>
        <v>0</v>
      </c>
      <c r="J261" s="163">
        <f t="shared" si="6"/>
        <v>781.25</v>
      </c>
      <c r="K261" s="87"/>
      <c r="L261" s="87"/>
    </row>
    <row r="262" spans="2:12" ht="50.1" hidden="1" customHeight="1" x14ac:dyDescent="0.25">
      <c r="B262" s="79" t="s">
        <v>427</v>
      </c>
      <c r="C262" s="226" t="s">
        <v>154</v>
      </c>
      <c r="D262" s="227" t="s">
        <v>592</v>
      </c>
      <c r="E262" s="93" t="s">
        <v>611</v>
      </c>
      <c r="F262" s="93" t="s">
        <v>613</v>
      </c>
      <c r="G262" s="93">
        <v>1</v>
      </c>
      <c r="H262" s="93">
        <v>0</v>
      </c>
      <c r="I262" s="113">
        <f t="shared" si="7"/>
        <v>0</v>
      </c>
      <c r="J262" s="163">
        <f t="shared" si="6"/>
        <v>781.25</v>
      </c>
      <c r="K262" s="87"/>
      <c r="L262" s="87"/>
    </row>
    <row r="263" spans="2:12" ht="50.1" hidden="1" customHeight="1" x14ac:dyDescent="0.25">
      <c r="B263" s="79" t="s">
        <v>427</v>
      </c>
      <c r="C263" s="226" t="s">
        <v>154</v>
      </c>
      <c r="D263" s="227" t="s">
        <v>592</v>
      </c>
      <c r="E263" s="93" t="s">
        <v>611</v>
      </c>
      <c r="F263" s="93" t="s">
        <v>614</v>
      </c>
      <c r="G263" s="93">
        <v>7</v>
      </c>
      <c r="H263" s="93">
        <v>0</v>
      </c>
      <c r="I263" s="113">
        <f t="shared" si="7"/>
        <v>0</v>
      </c>
      <c r="J263" s="163">
        <f t="shared" si="6"/>
        <v>781.25</v>
      </c>
      <c r="K263" s="87"/>
      <c r="L263" s="87"/>
    </row>
    <row r="264" spans="2:12" ht="50.1" hidden="1" customHeight="1" x14ac:dyDescent="0.25">
      <c r="B264" s="79" t="s">
        <v>427</v>
      </c>
      <c r="C264" s="226" t="s">
        <v>154</v>
      </c>
      <c r="D264" s="227" t="s">
        <v>592</v>
      </c>
      <c r="E264" s="93" t="s">
        <v>615</v>
      </c>
      <c r="F264" s="93" t="s">
        <v>616</v>
      </c>
      <c r="G264" s="93">
        <v>5</v>
      </c>
      <c r="H264" s="93">
        <v>0</v>
      </c>
      <c r="I264" s="113">
        <f t="shared" si="7"/>
        <v>0</v>
      </c>
      <c r="J264" s="163">
        <f t="shared" si="6"/>
        <v>781.25</v>
      </c>
      <c r="K264" s="87"/>
      <c r="L264" s="87"/>
    </row>
    <row r="265" spans="2:12" ht="50.1" hidden="1" customHeight="1" x14ac:dyDescent="0.25">
      <c r="B265" s="79" t="s">
        <v>427</v>
      </c>
      <c r="C265" s="226" t="s">
        <v>154</v>
      </c>
      <c r="D265" s="227" t="s">
        <v>592</v>
      </c>
      <c r="E265" s="93" t="s">
        <v>615</v>
      </c>
      <c r="F265" s="93" t="s">
        <v>617</v>
      </c>
      <c r="G265" s="93">
        <v>100</v>
      </c>
      <c r="H265" s="93">
        <v>0</v>
      </c>
      <c r="I265" s="113">
        <f t="shared" si="7"/>
        <v>0</v>
      </c>
      <c r="J265" s="163">
        <f t="shared" si="6"/>
        <v>781.25</v>
      </c>
      <c r="K265" s="87"/>
      <c r="L265" s="87"/>
    </row>
    <row r="266" spans="2:12" ht="50.1" hidden="1" customHeight="1" x14ac:dyDescent="0.25">
      <c r="B266" s="79" t="s">
        <v>427</v>
      </c>
      <c r="C266" s="226" t="s">
        <v>154</v>
      </c>
      <c r="D266" s="227" t="s">
        <v>592</v>
      </c>
      <c r="E266" s="93" t="s">
        <v>618</v>
      </c>
      <c r="F266" s="93" t="s">
        <v>619</v>
      </c>
      <c r="G266" s="93">
        <v>100</v>
      </c>
      <c r="H266" s="93">
        <v>0</v>
      </c>
      <c r="I266" s="113">
        <f t="shared" si="7"/>
        <v>0</v>
      </c>
      <c r="J266" s="163">
        <f t="shared" si="6"/>
        <v>781.25</v>
      </c>
      <c r="K266" s="87"/>
      <c r="L266" s="87"/>
    </row>
    <row r="267" spans="2:12" ht="50.1" hidden="1" customHeight="1" x14ac:dyDescent="0.25">
      <c r="B267" s="79" t="s">
        <v>427</v>
      </c>
      <c r="C267" s="226" t="s">
        <v>154</v>
      </c>
      <c r="D267" s="227" t="s">
        <v>592</v>
      </c>
      <c r="E267" s="93" t="s">
        <v>620</v>
      </c>
      <c r="F267" s="93" t="s">
        <v>621</v>
      </c>
      <c r="G267" s="93">
        <v>70000</v>
      </c>
      <c r="H267" s="93">
        <v>0.03</v>
      </c>
      <c r="I267" s="113">
        <f t="shared" si="7"/>
        <v>2100</v>
      </c>
      <c r="J267" s="163">
        <f t="shared" si="6"/>
        <v>781.25</v>
      </c>
      <c r="K267" s="87"/>
      <c r="L267" s="87"/>
    </row>
    <row r="268" spans="2:12" ht="50.1" hidden="1" customHeight="1" x14ac:dyDescent="0.25">
      <c r="B268" s="79" t="s">
        <v>427</v>
      </c>
      <c r="C268" s="226" t="s">
        <v>164</v>
      </c>
      <c r="D268" s="105" t="s">
        <v>622</v>
      </c>
      <c r="E268" s="105" t="s">
        <v>623</v>
      </c>
      <c r="F268" s="105" t="s">
        <v>624</v>
      </c>
      <c r="G268" s="235">
        <v>0.7</v>
      </c>
      <c r="H268" s="106">
        <f t="shared" ref="H268:H296" si="8">+I268/G268</f>
        <v>1837.5104651862473</v>
      </c>
      <c r="I268" s="236">
        <v>1286.2573256303731</v>
      </c>
      <c r="J268" s="86"/>
      <c r="K268" s="87"/>
      <c r="L268" s="87"/>
    </row>
    <row r="269" spans="2:12" ht="50.1" hidden="1" customHeight="1" x14ac:dyDescent="0.25">
      <c r="B269" s="79" t="s">
        <v>427</v>
      </c>
      <c r="C269" s="226" t="s">
        <v>164</v>
      </c>
      <c r="D269" s="105" t="s">
        <v>622</v>
      </c>
      <c r="E269" s="105" t="s">
        <v>625</v>
      </c>
      <c r="F269" s="105" t="s">
        <v>626</v>
      </c>
      <c r="G269" s="235">
        <v>0.2</v>
      </c>
      <c r="H269" s="106">
        <f t="shared" si="8"/>
        <v>891.74970674881502</v>
      </c>
      <c r="I269" s="236">
        <v>178.34994134976301</v>
      </c>
      <c r="J269" s="86"/>
      <c r="K269" s="87"/>
      <c r="L269" s="87"/>
    </row>
    <row r="270" spans="2:12" ht="50.1" hidden="1" customHeight="1" x14ac:dyDescent="0.25">
      <c r="B270" s="79" t="s">
        <v>427</v>
      </c>
      <c r="C270" s="226" t="s">
        <v>164</v>
      </c>
      <c r="D270" s="105" t="s">
        <v>622</v>
      </c>
      <c r="E270" s="105" t="s">
        <v>627</v>
      </c>
      <c r="F270" s="105" t="s">
        <v>628</v>
      </c>
      <c r="G270" s="235">
        <v>1</v>
      </c>
      <c r="H270" s="106">
        <f t="shared" si="8"/>
        <v>682.44</v>
      </c>
      <c r="I270" s="236">
        <v>682.44</v>
      </c>
      <c r="J270" s="86"/>
      <c r="K270" s="87"/>
      <c r="L270" s="87"/>
    </row>
    <row r="271" spans="2:12" ht="50.1" hidden="1" customHeight="1" x14ac:dyDescent="0.25">
      <c r="B271" s="79" t="s">
        <v>427</v>
      </c>
      <c r="C271" s="226" t="s">
        <v>164</v>
      </c>
      <c r="D271" s="105" t="s">
        <v>622</v>
      </c>
      <c r="E271" s="105" t="s">
        <v>629</v>
      </c>
      <c r="F271" s="105" t="s">
        <v>630</v>
      </c>
      <c r="G271" s="235">
        <v>0.25</v>
      </c>
      <c r="H271" s="106">
        <f t="shared" si="8"/>
        <v>2400.0019200000002</v>
      </c>
      <c r="I271" s="236">
        <v>600.00048000000004</v>
      </c>
      <c r="J271" s="86"/>
      <c r="K271" s="87"/>
      <c r="L271" s="87"/>
    </row>
    <row r="272" spans="2:12" ht="50.1" hidden="1" customHeight="1" x14ac:dyDescent="0.25">
      <c r="B272" s="79" t="s">
        <v>427</v>
      </c>
      <c r="C272" s="226" t="s">
        <v>164</v>
      </c>
      <c r="D272" s="105" t="s">
        <v>622</v>
      </c>
      <c r="E272" s="105" t="s">
        <v>631</v>
      </c>
      <c r="F272" s="105" t="s">
        <v>632</v>
      </c>
      <c r="G272" s="235">
        <v>0.1</v>
      </c>
      <c r="H272" s="106">
        <f t="shared" si="8"/>
        <v>500</v>
      </c>
      <c r="I272" s="236">
        <v>50</v>
      </c>
      <c r="J272" s="86"/>
      <c r="K272" s="87"/>
      <c r="L272" s="87"/>
    </row>
    <row r="273" spans="2:12" ht="50.1" hidden="1" customHeight="1" x14ac:dyDescent="0.25">
      <c r="B273" s="79" t="s">
        <v>427</v>
      </c>
      <c r="C273" s="226" t="s">
        <v>164</v>
      </c>
      <c r="D273" s="105" t="s">
        <v>622</v>
      </c>
      <c r="E273" s="105" t="s">
        <v>633</v>
      </c>
      <c r="F273" s="105" t="s">
        <v>634</v>
      </c>
      <c r="G273" s="235">
        <v>0.42</v>
      </c>
      <c r="H273" s="106">
        <f t="shared" si="8"/>
        <v>3511.7247023809527</v>
      </c>
      <c r="I273" s="236">
        <v>1474.9243750000001</v>
      </c>
      <c r="J273" s="86"/>
      <c r="K273" s="87"/>
      <c r="L273" s="87"/>
    </row>
    <row r="274" spans="2:12" ht="50.1" hidden="1" customHeight="1" x14ac:dyDescent="0.25">
      <c r="B274" s="79" t="s">
        <v>427</v>
      </c>
      <c r="C274" s="226" t="s">
        <v>164</v>
      </c>
      <c r="D274" s="105" t="s">
        <v>622</v>
      </c>
      <c r="E274" s="105" t="s">
        <v>635</v>
      </c>
      <c r="F274" s="105" t="s">
        <v>636</v>
      </c>
      <c r="G274" s="237">
        <v>1015</v>
      </c>
      <c r="H274" s="106">
        <f t="shared" si="8"/>
        <v>1.9704433497536946</v>
      </c>
      <c r="I274" s="236">
        <v>2000</v>
      </c>
      <c r="J274" s="86"/>
      <c r="K274" s="87"/>
      <c r="L274" s="87"/>
    </row>
    <row r="275" spans="2:12" ht="50.1" hidden="1" customHeight="1" x14ac:dyDescent="0.25">
      <c r="B275" s="79" t="s">
        <v>427</v>
      </c>
      <c r="C275" s="226" t="s">
        <v>164</v>
      </c>
      <c r="D275" s="105" t="s">
        <v>622</v>
      </c>
      <c r="E275" s="105" t="s">
        <v>635</v>
      </c>
      <c r="F275" s="105" t="s">
        <v>637</v>
      </c>
      <c r="G275" s="235">
        <v>0.65</v>
      </c>
      <c r="H275" s="106">
        <f t="shared" si="8"/>
        <v>16670.76923076923</v>
      </c>
      <c r="I275" s="236">
        <v>10836</v>
      </c>
      <c r="J275" s="86"/>
      <c r="K275" s="87"/>
      <c r="L275" s="87"/>
    </row>
    <row r="276" spans="2:12" ht="50.1" hidden="1" customHeight="1" x14ac:dyDescent="0.25">
      <c r="B276" s="79" t="s">
        <v>427</v>
      </c>
      <c r="C276" s="226" t="s">
        <v>164</v>
      </c>
      <c r="D276" s="105" t="s">
        <v>638</v>
      </c>
      <c r="E276" s="105" t="s">
        <v>639</v>
      </c>
      <c r="F276" s="105" t="s">
        <v>640</v>
      </c>
      <c r="G276" s="235">
        <v>1</v>
      </c>
      <c r="H276" s="106">
        <f t="shared" si="8"/>
        <v>2897.8416550000002</v>
      </c>
      <c r="I276" s="236">
        <f>+'[2]COMPLETO (2)'!$P$22</f>
        <v>2897.8416550000002</v>
      </c>
      <c r="J276" s="86"/>
      <c r="K276" s="87"/>
      <c r="L276" s="87"/>
    </row>
    <row r="277" spans="2:12" ht="50.1" hidden="1" customHeight="1" x14ac:dyDescent="0.25">
      <c r="B277" s="79" t="s">
        <v>427</v>
      </c>
      <c r="C277" s="226" t="s">
        <v>164</v>
      </c>
      <c r="D277" s="105" t="s">
        <v>638</v>
      </c>
      <c r="E277" s="105" t="s">
        <v>641</v>
      </c>
      <c r="F277" s="105" t="s">
        <v>642</v>
      </c>
      <c r="G277" s="235">
        <v>0.38</v>
      </c>
      <c r="H277" s="106">
        <f t="shared" si="8"/>
        <v>10000</v>
      </c>
      <c r="I277" s="236">
        <f>+'[2]COMPLETO (2)'!$P$24</f>
        <v>3800</v>
      </c>
      <c r="J277" s="86"/>
      <c r="K277" s="87"/>
      <c r="L277" s="87"/>
    </row>
    <row r="278" spans="2:12" ht="50.1" hidden="1" customHeight="1" x14ac:dyDescent="0.25">
      <c r="B278" s="79" t="s">
        <v>427</v>
      </c>
      <c r="C278" s="226" t="s">
        <v>164</v>
      </c>
      <c r="D278" s="105" t="s">
        <v>638</v>
      </c>
      <c r="E278" s="105" t="s">
        <v>641</v>
      </c>
      <c r="F278" s="105" t="s">
        <v>643</v>
      </c>
      <c r="G278" s="237">
        <v>30</v>
      </c>
      <c r="H278" s="106">
        <f t="shared" si="8"/>
        <v>47.719110053416642</v>
      </c>
      <c r="I278" s="236">
        <v>1431.5733016024992</v>
      </c>
      <c r="J278" s="86"/>
      <c r="K278" s="87"/>
      <c r="L278" s="87"/>
    </row>
    <row r="279" spans="2:12" ht="50.1" hidden="1" customHeight="1" x14ac:dyDescent="0.25">
      <c r="B279" s="79" t="s">
        <v>427</v>
      </c>
      <c r="C279" s="226" t="s">
        <v>164</v>
      </c>
      <c r="D279" s="105" t="s">
        <v>638</v>
      </c>
      <c r="E279" s="105" t="s">
        <v>644</v>
      </c>
      <c r="F279" s="105" t="s">
        <v>645</v>
      </c>
      <c r="G279" s="235">
        <v>0.8</v>
      </c>
      <c r="H279" s="106">
        <f t="shared" si="8"/>
        <v>4767.8129296214893</v>
      </c>
      <c r="I279" s="236">
        <v>3814.2503436971915</v>
      </c>
      <c r="J279" s="86"/>
      <c r="K279" s="87"/>
      <c r="L279" s="87"/>
    </row>
    <row r="280" spans="2:12" ht="50.1" hidden="1" customHeight="1" x14ac:dyDescent="0.25">
      <c r="B280" s="79" t="s">
        <v>427</v>
      </c>
      <c r="C280" s="226" t="s">
        <v>164</v>
      </c>
      <c r="D280" s="105" t="s">
        <v>638</v>
      </c>
      <c r="E280" s="105" t="s">
        <v>646</v>
      </c>
      <c r="F280" s="105" t="s">
        <v>647</v>
      </c>
      <c r="G280" s="235">
        <v>0.5</v>
      </c>
      <c r="H280" s="106">
        <f t="shared" si="8"/>
        <v>80.000079999999997</v>
      </c>
      <c r="I280" s="236">
        <v>40.000039999999998</v>
      </c>
      <c r="J280" s="86"/>
      <c r="K280" s="87"/>
      <c r="L280" s="87"/>
    </row>
    <row r="281" spans="2:12" ht="50.1" hidden="1" customHeight="1" x14ac:dyDescent="0.25">
      <c r="B281" s="79" t="s">
        <v>427</v>
      </c>
      <c r="C281" s="226" t="s">
        <v>164</v>
      </c>
      <c r="D281" s="105" t="s">
        <v>638</v>
      </c>
      <c r="E281" s="105" t="s">
        <v>648</v>
      </c>
      <c r="F281" s="105" t="s">
        <v>649</v>
      </c>
      <c r="G281" s="235">
        <v>0.25</v>
      </c>
      <c r="H281" s="106">
        <f t="shared" si="8"/>
        <v>1447.88088787944</v>
      </c>
      <c r="I281" s="236">
        <v>361.97022196986001</v>
      </c>
      <c r="J281" s="86"/>
      <c r="K281" s="87"/>
      <c r="L281" s="87"/>
    </row>
    <row r="282" spans="2:12" ht="50.1" hidden="1" customHeight="1" x14ac:dyDescent="0.25">
      <c r="B282" s="79" t="s">
        <v>427</v>
      </c>
      <c r="C282" s="226" t="s">
        <v>164</v>
      </c>
      <c r="D282" s="105" t="s">
        <v>638</v>
      </c>
      <c r="E282" s="105" t="s">
        <v>650</v>
      </c>
      <c r="F282" s="105" t="s">
        <v>651</v>
      </c>
      <c r="G282" s="235">
        <v>1</v>
      </c>
      <c r="H282" s="106">
        <f t="shared" si="8"/>
        <v>38131.081102627897</v>
      </c>
      <c r="I282" s="236">
        <v>38131.081102627897</v>
      </c>
      <c r="J282" s="86"/>
      <c r="K282" s="87"/>
      <c r="L282" s="87"/>
    </row>
    <row r="283" spans="2:12" ht="50.1" hidden="1" customHeight="1" x14ac:dyDescent="0.25">
      <c r="B283" s="79" t="s">
        <v>427</v>
      </c>
      <c r="C283" s="226" t="s">
        <v>164</v>
      </c>
      <c r="D283" s="105" t="s">
        <v>638</v>
      </c>
      <c r="E283" s="105" t="s">
        <v>652</v>
      </c>
      <c r="F283" s="105" t="s">
        <v>653</v>
      </c>
      <c r="G283" s="235">
        <v>1</v>
      </c>
      <c r="H283" s="106">
        <f t="shared" si="8"/>
        <v>551.20000000000005</v>
      </c>
      <c r="I283" s="236">
        <v>551.20000000000005</v>
      </c>
      <c r="J283" s="86"/>
      <c r="K283" s="87"/>
      <c r="L283" s="87"/>
    </row>
    <row r="284" spans="2:12" ht="76.5" hidden="1" customHeight="1" x14ac:dyDescent="0.25">
      <c r="B284" s="79" t="s">
        <v>427</v>
      </c>
      <c r="C284" s="226" t="s">
        <v>164</v>
      </c>
      <c r="D284" s="105" t="s">
        <v>638</v>
      </c>
      <c r="E284" s="105" t="s">
        <v>654</v>
      </c>
      <c r="F284" s="105" t="s">
        <v>655</v>
      </c>
      <c r="G284" s="235">
        <v>1</v>
      </c>
      <c r="H284" s="106">
        <f t="shared" si="8"/>
        <v>69.993906937600002</v>
      </c>
      <c r="I284" s="236">
        <v>69.993906937600002</v>
      </c>
      <c r="J284" s="86"/>
      <c r="K284" s="87"/>
      <c r="L284" s="87"/>
    </row>
    <row r="285" spans="2:12" ht="50.1" hidden="1" customHeight="1" x14ac:dyDescent="0.25">
      <c r="B285" s="79" t="s">
        <v>427</v>
      </c>
      <c r="C285" s="226" t="s">
        <v>164</v>
      </c>
      <c r="D285" s="105" t="s">
        <v>656</v>
      </c>
      <c r="E285" s="105" t="s">
        <v>657</v>
      </c>
      <c r="F285" s="105" t="s">
        <v>658</v>
      </c>
      <c r="G285" s="235">
        <v>0.16</v>
      </c>
      <c r="H285" s="106">
        <f t="shared" si="8"/>
        <v>623.14805560390414</v>
      </c>
      <c r="I285" s="236">
        <v>99.703688896624669</v>
      </c>
      <c r="J285" s="86"/>
      <c r="K285" s="87"/>
      <c r="L285" s="87"/>
    </row>
    <row r="286" spans="2:12" ht="50.1" hidden="1" customHeight="1" x14ac:dyDescent="0.25">
      <c r="B286" s="79" t="s">
        <v>427</v>
      </c>
      <c r="C286" s="226" t="s">
        <v>164</v>
      </c>
      <c r="D286" s="105" t="s">
        <v>656</v>
      </c>
      <c r="E286" s="105" t="s">
        <v>319</v>
      </c>
      <c r="F286" s="105" t="s">
        <v>659</v>
      </c>
      <c r="G286" s="235">
        <v>0.2</v>
      </c>
      <c r="H286" s="106">
        <f t="shared" si="8"/>
        <v>100.00009999999999</v>
      </c>
      <c r="I286" s="236">
        <v>20.000019999999999</v>
      </c>
      <c r="J286" s="86"/>
      <c r="K286" s="87"/>
      <c r="L286" s="87"/>
    </row>
    <row r="287" spans="2:12" ht="50.1" hidden="1" customHeight="1" x14ac:dyDescent="0.25">
      <c r="B287" s="79" t="s">
        <v>427</v>
      </c>
      <c r="C287" s="226" t="s">
        <v>164</v>
      </c>
      <c r="D287" s="105" t="s">
        <v>656</v>
      </c>
      <c r="E287" s="105" t="s">
        <v>660</v>
      </c>
      <c r="F287" s="105" t="s">
        <v>661</v>
      </c>
      <c r="G287" s="235">
        <v>0</v>
      </c>
      <c r="H287" s="106" t="e">
        <f t="shared" si="8"/>
        <v>#DIV/0!</v>
      </c>
      <c r="I287" s="236">
        <v>0</v>
      </c>
      <c r="J287" s="86"/>
      <c r="K287" s="87"/>
      <c r="L287" s="87"/>
    </row>
    <row r="288" spans="2:12" ht="50.1" hidden="1" customHeight="1" x14ac:dyDescent="0.25">
      <c r="B288" s="79" t="s">
        <v>427</v>
      </c>
      <c r="C288" s="226" t="s">
        <v>164</v>
      </c>
      <c r="D288" s="105" t="s">
        <v>656</v>
      </c>
      <c r="E288" s="105" t="s">
        <v>662</v>
      </c>
      <c r="F288" s="105" t="s">
        <v>663</v>
      </c>
      <c r="G288" s="235">
        <v>0.2</v>
      </c>
      <c r="H288" s="106">
        <f t="shared" si="8"/>
        <v>100.00009999999999</v>
      </c>
      <c r="I288" s="236">
        <v>20.000019999999999</v>
      </c>
      <c r="J288" s="86"/>
      <c r="K288" s="87"/>
      <c r="L288" s="87"/>
    </row>
    <row r="289" spans="2:12" ht="50.1" hidden="1" customHeight="1" x14ac:dyDescent="0.25">
      <c r="B289" s="79" t="s">
        <v>427</v>
      </c>
      <c r="C289" s="226" t="s">
        <v>164</v>
      </c>
      <c r="D289" s="105" t="s">
        <v>656</v>
      </c>
      <c r="E289" s="105" t="s">
        <v>664</v>
      </c>
      <c r="F289" s="105" t="s">
        <v>665</v>
      </c>
      <c r="G289" s="237">
        <v>1</v>
      </c>
      <c r="H289" s="106">
        <f t="shared" si="8"/>
        <v>10</v>
      </c>
      <c r="I289" s="236">
        <v>10</v>
      </c>
      <c r="J289" s="86">
        <f>+'[1]Listado-Productos'!$I295</f>
        <v>10</v>
      </c>
      <c r="K289" s="87"/>
      <c r="L289" s="87"/>
    </row>
    <row r="290" spans="2:12" ht="50.1" hidden="1" customHeight="1" x14ac:dyDescent="0.25">
      <c r="B290" s="79" t="s">
        <v>427</v>
      </c>
      <c r="C290" s="226" t="s">
        <v>164</v>
      </c>
      <c r="D290" s="105" t="s">
        <v>666</v>
      </c>
      <c r="E290" s="105" t="s">
        <v>667</v>
      </c>
      <c r="F290" s="105" t="s">
        <v>668</v>
      </c>
      <c r="G290" s="237">
        <v>2370</v>
      </c>
      <c r="H290" s="106">
        <f t="shared" si="8"/>
        <v>8.6497957805907166</v>
      </c>
      <c r="I290" s="236">
        <v>20500.016</v>
      </c>
      <c r="J290" s="86"/>
      <c r="K290" s="87"/>
      <c r="L290" s="87"/>
    </row>
    <row r="291" spans="2:12" ht="50.1" hidden="1" customHeight="1" x14ac:dyDescent="0.25">
      <c r="B291" s="79" t="s">
        <v>427</v>
      </c>
      <c r="C291" s="226" t="s">
        <v>164</v>
      </c>
      <c r="D291" s="105" t="s">
        <v>666</v>
      </c>
      <c r="E291" s="105" t="s">
        <v>669</v>
      </c>
      <c r="F291" s="105" t="s">
        <v>670</v>
      </c>
      <c r="G291" s="237">
        <v>1</v>
      </c>
      <c r="H291" s="106">
        <f t="shared" si="8"/>
        <v>0</v>
      </c>
      <c r="I291" s="236">
        <v>0</v>
      </c>
      <c r="J291" s="86"/>
      <c r="K291" s="87"/>
      <c r="L291" s="87"/>
    </row>
    <row r="292" spans="2:12" ht="50.1" hidden="1" customHeight="1" x14ac:dyDescent="0.25">
      <c r="B292" s="79" t="s">
        <v>427</v>
      </c>
      <c r="C292" s="226" t="s">
        <v>164</v>
      </c>
      <c r="D292" s="105" t="s">
        <v>666</v>
      </c>
      <c r="E292" s="105" t="s">
        <v>671</v>
      </c>
      <c r="F292" s="105" t="s">
        <v>672</v>
      </c>
      <c r="G292" s="235">
        <v>0.01</v>
      </c>
      <c r="H292" s="106">
        <f t="shared" si="8"/>
        <v>10000</v>
      </c>
      <c r="I292" s="236">
        <v>100</v>
      </c>
      <c r="J292" s="86"/>
      <c r="K292" s="87"/>
      <c r="L292" s="87"/>
    </row>
    <row r="293" spans="2:12" ht="50.1" hidden="1" customHeight="1" x14ac:dyDescent="0.25">
      <c r="B293" s="79" t="s">
        <v>427</v>
      </c>
      <c r="C293" s="226" t="s">
        <v>164</v>
      </c>
      <c r="D293" s="105" t="s">
        <v>666</v>
      </c>
      <c r="E293" s="105" t="s">
        <v>671</v>
      </c>
      <c r="F293" s="105" t="s">
        <v>673</v>
      </c>
      <c r="G293" s="235">
        <v>0.83</v>
      </c>
      <c r="H293" s="106">
        <f t="shared" si="8"/>
        <v>384.3373493975904</v>
      </c>
      <c r="I293" s="236">
        <v>319</v>
      </c>
      <c r="J293" s="86"/>
      <c r="K293" s="87"/>
      <c r="L293" s="87"/>
    </row>
    <row r="294" spans="2:12" ht="50.1" hidden="1" customHeight="1" x14ac:dyDescent="0.25">
      <c r="B294" s="79" t="s">
        <v>427</v>
      </c>
      <c r="C294" s="226" t="s">
        <v>164</v>
      </c>
      <c r="D294" s="105" t="s">
        <v>674</v>
      </c>
      <c r="E294" s="105" t="s">
        <v>675</v>
      </c>
      <c r="F294" s="105" t="s">
        <v>676</v>
      </c>
      <c r="G294" s="235">
        <v>0.5</v>
      </c>
      <c r="H294" s="106">
        <f t="shared" si="8"/>
        <v>2000</v>
      </c>
      <c r="I294" s="236">
        <v>1000</v>
      </c>
      <c r="J294" s="86"/>
      <c r="K294" s="87"/>
      <c r="L294" s="87"/>
    </row>
    <row r="295" spans="2:12" ht="50.1" hidden="1" customHeight="1" x14ac:dyDescent="0.25">
      <c r="B295" s="79" t="s">
        <v>427</v>
      </c>
      <c r="C295" s="226" t="s">
        <v>164</v>
      </c>
      <c r="D295" s="105" t="s">
        <v>674</v>
      </c>
      <c r="E295" s="105" t="s">
        <v>677</v>
      </c>
      <c r="F295" s="105" t="s">
        <v>678</v>
      </c>
      <c r="G295" s="235">
        <v>1</v>
      </c>
      <c r="H295" s="106">
        <f t="shared" si="8"/>
        <v>52665.528763053095</v>
      </c>
      <c r="I295" s="236">
        <f>+'[2]COMPLETO (2)'!$P$44</f>
        <v>52665.528763053095</v>
      </c>
      <c r="J295" s="86"/>
      <c r="K295" s="87"/>
      <c r="L295" s="87"/>
    </row>
    <row r="296" spans="2:12" ht="50.1" hidden="1" customHeight="1" x14ac:dyDescent="0.25">
      <c r="B296" s="79" t="s">
        <v>427</v>
      </c>
      <c r="C296" s="226" t="s">
        <v>164</v>
      </c>
      <c r="D296" s="105" t="s">
        <v>674</v>
      </c>
      <c r="E296" s="105" t="s">
        <v>679</v>
      </c>
      <c r="F296" s="105" t="s">
        <v>680</v>
      </c>
      <c r="G296" s="235">
        <v>1</v>
      </c>
      <c r="H296" s="106">
        <f t="shared" si="8"/>
        <v>329059.76067599998</v>
      </c>
      <c r="I296" s="236">
        <v>329059.76067599998</v>
      </c>
      <c r="J296" s="86"/>
      <c r="K296" s="87"/>
      <c r="L296" s="87"/>
    </row>
    <row r="297" spans="2:12" ht="50.1" hidden="1" customHeight="1" x14ac:dyDescent="0.25">
      <c r="B297" s="79" t="s">
        <v>681</v>
      </c>
      <c r="C297" s="80" t="s">
        <v>148</v>
      </c>
      <c r="D297" s="90" t="s">
        <v>682</v>
      </c>
      <c r="E297" s="238" t="s">
        <v>683</v>
      </c>
      <c r="F297" s="239" t="s">
        <v>684</v>
      </c>
      <c r="G297" s="90">
        <v>1</v>
      </c>
      <c r="H297" s="240">
        <v>100</v>
      </c>
      <c r="I297" s="241">
        <v>100</v>
      </c>
      <c r="J297" s="163">
        <f t="shared" ref="J297:J302" si="9">12000/45</f>
        <v>266.66666666666669</v>
      </c>
      <c r="K297" s="87"/>
      <c r="L297" s="87"/>
    </row>
    <row r="298" spans="2:12" ht="50.1" hidden="1" customHeight="1" x14ac:dyDescent="0.25">
      <c r="B298" s="79" t="s">
        <v>681</v>
      </c>
      <c r="C298" s="80" t="s">
        <v>148</v>
      </c>
      <c r="D298" s="90" t="s">
        <v>682</v>
      </c>
      <c r="E298" s="239" t="s">
        <v>685</v>
      </c>
      <c r="F298" s="242" t="s">
        <v>686</v>
      </c>
      <c r="G298" s="105">
        <v>80</v>
      </c>
      <c r="H298" s="243">
        <v>11</v>
      </c>
      <c r="I298" s="241">
        <v>880</v>
      </c>
      <c r="J298" s="163">
        <f t="shared" si="9"/>
        <v>266.66666666666669</v>
      </c>
      <c r="K298" s="87"/>
      <c r="L298" s="87"/>
    </row>
    <row r="299" spans="2:12" ht="50.1" hidden="1" customHeight="1" x14ac:dyDescent="0.25">
      <c r="B299" s="79" t="s">
        <v>681</v>
      </c>
      <c r="C299" s="80" t="s">
        <v>148</v>
      </c>
      <c r="D299" s="90" t="s">
        <v>682</v>
      </c>
      <c r="E299" s="239" t="s">
        <v>685</v>
      </c>
      <c r="F299" s="242" t="s">
        <v>687</v>
      </c>
      <c r="G299" s="105">
        <v>1</v>
      </c>
      <c r="H299" s="243">
        <v>100</v>
      </c>
      <c r="I299" s="241">
        <v>100</v>
      </c>
      <c r="J299" s="163">
        <f t="shared" si="9"/>
        <v>266.66666666666669</v>
      </c>
      <c r="K299" s="87"/>
      <c r="L299" s="87"/>
    </row>
    <row r="300" spans="2:12" ht="50.1" hidden="1" customHeight="1" x14ac:dyDescent="0.25">
      <c r="B300" s="79" t="s">
        <v>681</v>
      </c>
      <c r="C300" s="80" t="s">
        <v>148</v>
      </c>
      <c r="D300" s="90" t="s">
        <v>682</v>
      </c>
      <c r="E300" s="244" t="s">
        <v>688</v>
      </c>
      <c r="F300" s="245" t="s">
        <v>689</v>
      </c>
      <c r="G300" s="110">
        <v>1</v>
      </c>
      <c r="H300" s="243">
        <v>110</v>
      </c>
      <c r="I300" s="241">
        <v>110</v>
      </c>
      <c r="J300" s="163">
        <f t="shared" si="9"/>
        <v>266.66666666666669</v>
      </c>
      <c r="K300" s="87"/>
      <c r="L300" s="87"/>
    </row>
    <row r="301" spans="2:12" ht="50.1" hidden="1" customHeight="1" x14ac:dyDescent="0.25">
      <c r="B301" s="79" t="s">
        <v>681</v>
      </c>
      <c r="C301" s="80" t="s">
        <v>148</v>
      </c>
      <c r="D301" s="90" t="s">
        <v>682</v>
      </c>
      <c r="E301" s="246" t="s">
        <v>688</v>
      </c>
      <c r="F301" s="247" t="s">
        <v>690</v>
      </c>
      <c r="G301" s="105">
        <v>4</v>
      </c>
      <c r="H301" s="243">
        <v>150</v>
      </c>
      <c r="I301" s="241">
        <v>600</v>
      </c>
      <c r="J301" s="163">
        <f t="shared" si="9"/>
        <v>266.66666666666669</v>
      </c>
      <c r="K301" s="87"/>
      <c r="L301" s="87"/>
    </row>
    <row r="302" spans="2:12" ht="50.1" hidden="1" customHeight="1" x14ac:dyDescent="0.25">
      <c r="B302" s="79" t="s">
        <v>681</v>
      </c>
      <c r="C302" s="80" t="s">
        <v>148</v>
      </c>
      <c r="D302" s="248" t="s">
        <v>682</v>
      </c>
      <c r="E302" s="249" t="s">
        <v>691</v>
      </c>
      <c r="F302" s="250" t="s">
        <v>692</v>
      </c>
      <c r="G302" s="251">
        <v>1</v>
      </c>
      <c r="H302" s="252">
        <v>110</v>
      </c>
      <c r="I302" s="241">
        <v>110</v>
      </c>
      <c r="J302" s="163">
        <f t="shared" si="9"/>
        <v>266.66666666666669</v>
      </c>
      <c r="K302" s="87"/>
      <c r="L302" s="87"/>
    </row>
    <row r="303" spans="2:12" ht="50.1" hidden="1" customHeight="1" x14ac:dyDescent="0.25">
      <c r="B303" s="79" t="s">
        <v>681</v>
      </c>
      <c r="C303" s="80" t="s">
        <v>148</v>
      </c>
      <c r="D303" s="248" t="s">
        <v>682</v>
      </c>
      <c r="E303" s="253" t="s">
        <v>693</v>
      </c>
      <c r="F303" s="254" t="s">
        <v>694</v>
      </c>
      <c r="G303" s="255">
        <v>1</v>
      </c>
      <c r="H303" s="252">
        <v>100</v>
      </c>
      <c r="I303" s="241">
        <f>+H303*G303</f>
        <v>100</v>
      </c>
      <c r="J303" s="150"/>
      <c r="K303" s="87"/>
      <c r="L303" s="87"/>
    </row>
    <row r="304" spans="2:12" ht="50.1" hidden="1" customHeight="1" x14ac:dyDescent="0.25">
      <c r="B304" s="79" t="s">
        <v>681</v>
      </c>
      <c r="C304" s="80" t="s">
        <v>148</v>
      </c>
      <c r="D304" s="103" t="s">
        <v>695</v>
      </c>
      <c r="E304" s="256" t="s">
        <v>696</v>
      </c>
      <c r="F304" s="257" t="s">
        <v>697</v>
      </c>
      <c r="G304" s="258">
        <v>1</v>
      </c>
      <c r="H304" s="259">
        <v>50</v>
      </c>
      <c r="I304" s="260">
        <v>50</v>
      </c>
      <c r="J304" s="150"/>
      <c r="K304" s="87"/>
      <c r="L304" s="87"/>
    </row>
    <row r="305" spans="2:12" ht="50.1" hidden="1" customHeight="1" x14ac:dyDescent="0.25">
      <c r="B305" s="79" t="s">
        <v>681</v>
      </c>
      <c r="C305" s="80" t="s">
        <v>148</v>
      </c>
      <c r="D305" s="103" t="s">
        <v>695</v>
      </c>
      <c r="E305" s="261" t="s">
        <v>696</v>
      </c>
      <c r="F305" s="262" t="s">
        <v>698</v>
      </c>
      <c r="G305" s="263">
        <v>1</v>
      </c>
      <c r="H305" s="264">
        <v>119</v>
      </c>
      <c r="I305" s="265">
        <v>119</v>
      </c>
      <c r="J305" s="150"/>
      <c r="K305" s="87"/>
      <c r="L305" s="87"/>
    </row>
    <row r="306" spans="2:12" ht="50.1" hidden="1" customHeight="1" x14ac:dyDescent="0.25">
      <c r="B306" s="79" t="s">
        <v>681</v>
      </c>
      <c r="C306" s="80" t="s">
        <v>148</v>
      </c>
      <c r="D306" s="103" t="s">
        <v>695</v>
      </c>
      <c r="E306" s="256" t="s">
        <v>696</v>
      </c>
      <c r="F306" s="257" t="s">
        <v>699</v>
      </c>
      <c r="G306" s="266">
        <v>1</v>
      </c>
      <c r="H306" s="264">
        <v>54</v>
      </c>
      <c r="I306" s="260">
        <v>54</v>
      </c>
      <c r="J306" s="150"/>
      <c r="K306" s="87"/>
      <c r="L306" s="87"/>
    </row>
    <row r="307" spans="2:12" ht="50.1" hidden="1" customHeight="1" x14ac:dyDescent="0.25">
      <c r="B307" s="79" t="s">
        <v>681</v>
      </c>
      <c r="C307" s="80" t="s">
        <v>148</v>
      </c>
      <c r="D307" s="103" t="s">
        <v>695</v>
      </c>
      <c r="E307" s="261" t="s">
        <v>700</v>
      </c>
      <c r="F307" s="262" t="s">
        <v>701</v>
      </c>
      <c r="G307" s="263">
        <v>1</v>
      </c>
      <c r="H307" s="264">
        <v>67</v>
      </c>
      <c r="I307" s="260">
        <v>67</v>
      </c>
      <c r="J307" s="150"/>
      <c r="K307" s="87"/>
      <c r="L307" s="87"/>
    </row>
    <row r="308" spans="2:12" ht="50.1" hidden="1" customHeight="1" x14ac:dyDescent="0.25">
      <c r="B308" s="79" t="s">
        <v>681</v>
      </c>
      <c r="C308" s="80" t="s">
        <v>148</v>
      </c>
      <c r="D308" s="103" t="s">
        <v>695</v>
      </c>
      <c r="E308" s="256" t="s">
        <v>700</v>
      </c>
      <c r="F308" s="167" t="s">
        <v>702</v>
      </c>
      <c r="G308" s="267">
        <v>1</v>
      </c>
      <c r="H308" s="264">
        <v>107</v>
      </c>
      <c r="I308" s="260">
        <v>107</v>
      </c>
      <c r="J308" s="150"/>
      <c r="K308" s="87"/>
      <c r="L308" s="87"/>
    </row>
    <row r="309" spans="2:12" ht="50.1" hidden="1" customHeight="1" x14ac:dyDescent="0.25">
      <c r="B309" s="79" t="s">
        <v>681</v>
      </c>
      <c r="C309" s="80" t="s">
        <v>148</v>
      </c>
      <c r="D309" s="103" t="s">
        <v>695</v>
      </c>
      <c r="E309" s="261" t="s">
        <v>700</v>
      </c>
      <c r="F309" s="262" t="s">
        <v>703</v>
      </c>
      <c r="G309" s="263">
        <v>1</v>
      </c>
      <c r="H309" s="264">
        <v>108</v>
      </c>
      <c r="I309" s="260">
        <v>108</v>
      </c>
      <c r="J309" s="150"/>
      <c r="K309" s="87"/>
      <c r="L309" s="87"/>
    </row>
    <row r="310" spans="2:12" ht="50.1" hidden="1" customHeight="1" x14ac:dyDescent="0.25">
      <c r="B310" s="79" t="s">
        <v>681</v>
      </c>
      <c r="C310" s="80" t="s">
        <v>148</v>
      </c>
      <c r="D310" s="103" t="s">
        <v>695</v>
      </c>
      <c r="E310" s="256" t="s">
        <v>704</v>
      </c>
      <c r="F310" s="257" t="s">
        <v>705</v>
      </c>
      <c r="G310" s="267">
        <v>1</v>
      </c>
      <c r="H310" s="264">
        <v>75</v>
      </c>
      <c r="I310" s="260">
        <v>75</v>
      </c>
      <c r="J310" s="150"/>
      <c r="K310" s="87"/>
      <c r="L310" s="87"/>
    </row>
    <row r="311" spans="2:12" ht="50.1" hidden="1" customHeight="1" x14ac:dyDescent="0.25">
      <c r="B311" s="79" t="s">
        <v>681</v>
      </c>
      <c r="C311" s="80" t="s">
        <v>148</v>
      </c>
      <c r="D311" s="90" t="s">
        <v>706</v>
      </c>
      <c r="E311" s="268" t="s">
        <v>707</v>
      </c>
      <c r="F311" s="261" t="s">
        <v>708</v>
      </c>
      <c r="G311" s="263">
        <v>1</v>
      </c>
      <c r="H311" s="259">
        <v>160</v>
      </c>
      <c r="I311" s="260">
        <v>160</v>
      </c>
      <c r="J311" s="150"/>
      <c r="K311" s="87"/>
      <c r="L311" s="87"/>
    </row>
    <row r="312" spans="2:12" ht="50.1" hidden="1" customHeight="1" x14ac:dyDescent="0.25">
      <c r="B312" s="79" t="s">
        <v>681</v>
      </c>
      <c r="C312" s="80" t="s">
        <v>148</v>
      </c>
      <c r="D312" s="90" t="s">
        <v>706</v>
      </c>
      <c r="E312" s="269" t="s">
        <v>707</v>
      </c>
      <c r="F312" s="256" t="s">
        <v>709</v>
      </c>
      <c r="G312" s="266">
        <v>1</v>
      </c>
      <c r="H312" s="264">
        <v>54</v>
      </c>
      <c r="I312" s="260">
        <v>54</v>
      </c>
      <c r="J312" s="150"/>
      <c r="K312" s="87"/>
      <c r="L312" s="87"/>
    </row>
    <row r="313" spans="2:12" ht="50.1" hidden="1" customHeight="1" x14ac:dyDescent="0.25">
      <c r="B313" s="79" t="s">
        <v>681</v>
      </c>
      <c r="C313" s="80" t="s">
        <v>148</v>
      </c>
      <c r="D313" s="90" t="s">
        <v>706</v>
      </c>
      <c r="E313" s="270" t="s">
        <v>710</v>
      </c>
      <c r="F313" s="261" t="s">
        <v>711</v>
      </c>
      <c r="G313" s="263">
        <v>1</v>
      </c>
      <c r="H313" s="264">
        <v>134</v>
      </c>
      <c r="I313" s="260">
        <v>134</v>
      </c>
      <c r="J313" s="150"/>
      <c r="K313" s="87"/>
      <c r="L313" s="87"/>
    </row>
    <row r="314" spans="2:12" ht="50.1" hidden="1" customHeight="1" x14ac:dyDescent="0.25">
      <c r="B314" s="79" t="s">
        <v>681</v>
      </c>
      <c r="C314" s="80" t="s">
        <v>148</v>
      </c>
      <c r="D314" s="90" t="s">
        <v>706</v>
      </c>
      <c r="E314" s="257" t="s">
        <v>712</v>
      </c>
      <c r="F314" s="271" t="s">
        <v>713</v>
      </c>
      <c r="G314" s="267">
        <v>1</v>
      </c>
      <c r="H314" s="264">
        <v>74</v>
      </c>
      <c r="I314" s="260">
        <v>74</v>
      </c>
      <c r="J314" s="150"/>
      <c r="K314" s="87"/>
      <c r="L314" s="87"/>
    </row>
    <row r="315" spans="2:12" ht="50.1" hidden="1" customHeight="1" x14ac:dyDescent="0.25">
      <c r="B315" s="79" t="s">
        <v>681</v>
      </c>
      <c r="C315" s="80" t="s">
        <v>148</v>
      </c>
      <c r="D315" s="90" t="s">
        <v>714</v>
      </c>
      <c r="E315" s="164" t="s">
        <v>715</v>
      </c>
      <c r="F315" s="272" t="s">
        <v>716</v>
      </c>
      <c r="G315" s="273">
        <v>1</v>
      </c>
      <c r="H315" s="259">
        <v>54</v>
      </c>
      <c r="I315" s="260">
        <v>54</v>
      </c>
      <c r="J315" s="150"/>
      <c r="K315" s="87"/>
      <c r="L315" s="87"/>
    </row>
    <row r="316" spans="2:12" ht="50.1" hidden="1" customHeight="1" x14ac:dyDescent="0.25">
      <c r="B316" s="79" t="s">
        <v>681</v>
      </c>
      <c r="C316" s="80" t="s">
        <v>148</v>
      </c>
      <c r="D316" s="90" t="s">
        <v>714</v>
      </c>
      <c r="E316" s="256" t="s">
        <v>717</v>
      </c>
      <c r="F316" s="274" t="s">
        <v>718</v>
      </c>
      <c r="G316" s="258">
        <v>1</v>
      </c>
      <c r="H316" s="264">
        <v>268</v>
      </c>
      <c r="I316" s="260">
        <v>268</v>
      </c>
      <c r="J316" s="150"/>
      <c r="K316" s="87"/>
      <c r="L316" s="87"/>
    </row>
    <row r="317" spans="2:12" ht="50.1" hidden="1" customHeight="1" x14ac:dyDescent="0.25">
      <c r="B317" s="79" t="s">
        <v>681</v>
      </c>
      <c r="C317" s="80" t="s">
        <v>148</v>
      </c>
      <c r="D317" s="90" t="s">
        <v>714</v>
      </c>
      <c r="E317" s="262" t="s">
        <v>719</v>
      </c>
      <c r="F317" s="262" t="s">
        <v>720</v>
      </c>
      <c r="G317" s="263">
        <v>1</v>
      </c>
      <c r="H317" s="264">
        <v>1254</v>
      </c>
      <c r="I317" s="260">
        <v>1254</v>
      </c>
      <c r="J317" s="150"/>
      <c r="K317" s="87"/>
      <c r="L317" s="87"/>
    </row>
    <row r="318" spans="2:12" ht="50.1" hidden="1" customHeight="1" x14ac:dyDescent="0.25">
      <c r="B318" s="79" t="s">
        <v>681</v>
      </c>
      <c r="C318" s="80" t="s">
        <v>148</v>
      </c>
      <c r="D318" s="90" t="s">
        <v>714</v>
      </c>
      <c r="E318" s="256" t="s">
        <v>721</v>
      </c>
      <c r="F318" s="275" t="s">
        <v>722</v>
      </c>
      <c r="G318" s="258">
        <v>1</v>
      </c>
      <c r="H318" s="264">
        <v>321</v>
      </c>
      <c r="I318" s="260">
        <v>321</v>
      </c>
      <c r="J318" s="150"/>
      <c r="K318" s="87"/>
      <c r="L318" s="87"/>
    </row>
    <row r="319" spans="2:12" ht="50.1" hidden="1" customHeight="1" x14ac:dyDescent="0.25">
      <c r="B319" s="79" t="s">
        <v>681</v>
      </c>
      <c r="C319" s="80" t="s">
        <v>148</v>
      </c>
      <c r="D319" s="90" t="s">
        <v>714</v>
      </c>
      <c r="E319" s="276" t="s">
        <v>723</v>
      </c>
      <c r="F319" s="277" t="s">
        <v>724</v>
      </c>
      <c r="G319" s="278">
        <v>1</v>
      </c>
      <c r="H319" s="264">
        <v>251</v>
      </c>
      <c r="I319" s="260">
        <v>251</v>
      </c>
      <c r="J319" s="150"/>
      <c r="K319" s="87"/>
      <c r="L319" s="87"/>
    </row>
    <row r="320" spans="2:12" ht="50.1" hidden="1" customHeight="1" x14ac:dyDescent="0.25">
      <c r="B320" s="79" t="s">
        <v>681</v>
      </c>
      <c r="C320" s="80" t="s">
        <v>148</v>
      </c>
      <c r="D320" s="90" t="s">
        <v>714</v>
      </c>
      <c r="E320" s="279" t="s">
        <v>725</v>
      </c>
      <c r="F320" s="256" t="s">
        <v>726</v>
      </c>
      <c r="G320" s="280">
        <v>1</v>
      </c>
      <c r="H320" s="264">
        <v>54</v>
      </c>
      <c r="I320" s="260">
        <v>54</v>
      </c>
      <c r="J320" s="150"/>
      <c r="K320" s="87"/>
      <c r="L320" s="87"/>
    </row>
    <row r="321" spans="2:12" ht="50.1" hidden="1" customHeight="1" x14ac:dyDescent="0.25">
      <c r="B321" s="79" t="s">
        <v>681</v>
      </c>
      <c r="C321" s="80" t="s">
        <v>148</v>
      </c>
      <c r="D321" s="90" t="s">
        <v>714</v>
      </c>
      <c r="E321" s="281" t="s">
        <v>725</v>
      </c>
      <c r="F321" s="282" t="s">
        <v>727</v>
      </c>
      <c r="G321" s="263">
        <v>50</v>
      </c>
      <c r="H321" s="264">
        <v>3</v>
      </c>
      <c r="I321" s="260">
        <v>150</v>
      </c>
      <c r="J321" s="150"/>
      <c r="K321" s="87"/>
      <c r="L321" s="87"/>
    </row>
    <row r="322" spans="2:12" ht="50.1" hidden="1" customHeight="1" x14ac:dyDescent="0.25">
      <c r="B322" s="79" t="s">
        <v>681</v>
      </c>
      <c r="C322" s="80" t="s">
        <v>148</v>
      </c>
      <c r="D322" s="90" t="s">
        <v>714</v>
      </c>
      <c r="E322" s="279" t="s">
        <v>725</v>
      </c>
      <c r="F322" s="283" t="s">
        <v>728</v>
      </c>
      <c r="G322" s="258">
        <v>4</v>
      </c>
      <c r="H322" s="264">
        <v>12</v>
      </c>
      <c r="I322" s="260">
        <v>48</v>
      </c>
      <c r="J322" s="150"/>
      <c r="K322" s="87"/>
      <c r="L322" s="87"/>
    </row>
    <row r="323" spans="2:12" ht="50.1" hidden="1" customHeight="1" x14ac:dyDescent="0.25">
      <c r="B323" s="79" t="s">
        <v>681</v>
      </c>
      <c r="C323" s="80" t="s">
        <v>148</v>
      </c>
      <c r="D323" s="105" t="s">
        <v>729</v>
      </c>
      <c r="E323" s="90" t="s">
        <v>730</v>
      </c>
      <c r="F323" s="90" t="s">
        <v>731</v>
      </c>
      <c r="G323" s="284">
        <v>1</v>
      </c>
      <c r="H323" s="259">
        <v>100</v>
      </c>
      <c r="I323" s="260">
        <v>100</v>
      </c>
      <c r="J323" s="150"/>
      <c r="K323" s="87"/>
      <c r="L323" s="87"/>
    </row>
    <row r="324" spans="2:12" ht="50.1" hidden="1" customHeight="1" x14ac:dyDescent="0.25">
      <c r="B324" s="79" t="s">
        <v>681</v>
      </c>
      <c r="C324" s="80" t="s">
        <v>148</v>
      </c>
      <c r="D324" s="90" t="s">
        <v>732</v>
      </c>
      <c r="E324" s="90" t="s">
        <v>733</v>
      </c>
      <c r="F324" s="90" t="s">
        <v>734</v>
      </c>
      <c r="G324" s="90">
        <v>1</v>
      </c>
      <c r="H324" s="259">
        <v>100</v>
      </c>
      <c r="I324" s="105">
        <v>100</v>
      </c>
      <c r="J324" s="150"/>
      <c r="K324" s="87"/>
      <c r="L324" s="87"/>
    </row>
    <row r="325" spans="2:12" ht="50.1" hidden="1" customHeight="1" x14ac:dyDescent="0.25">
      <c r="B325" s="79" t="s">
        <v>681</v>
      </c>
      <c r="C325" s="80" t="s">
        <v>148</v>
      </c>
      <c r="D325" s="90" t="s">
        <v>735</v>
      </c>
      <c r="E325" s="90" t="s">
        <v>736</v>
      </c>
      <c r="F325" s="90" t="s">
        <v>737</v>
      </c>
      <c r="G325" s="90">
        <v>1</v>
      </c>
      <c r="H325" s="259">
        <v>500</v>
      </c>
      <c r="I325" s="260">
        <v>500</v>
      </c>
      <c r="J325" s="150"/>
      <c r="K325" s="87"/>
      <c r="L325" s="87"/>
    </row>
    <row r="326" spans="2:12" ht="50.1" hidden="1" customHeight="1" x14ac:dyDescent="0.25">
      <c r="B326" s="79" t="s">
        <v>681</v>
      </c>
      <c r="C326" s="80" t="s">
        <v>148</v>
      </c>
      <c r="D326" s="90" t="s">
        <v>735</v>
      </c>
      <c r="E326" s="90" t="s">
        <v>736</v>
      </c>
      <c r="F326" s="90" t="s">
        <v>738</v>
      </c>
      <c r="G326" s="105">
        <v>4</v>
      </c>
      <c r="H326" s="264">
        <v>400</v>
      </c>
      <c r="I326" s="260">
        <v>400</v>
      </c>
      <c r="J326" s="150"/>
      <c r="K326" s="87"/>
      <c r="L326" s="87"/>
    </row>
    <row r="327" spans="2:12" ht="50.1" hidden="1" customHeight="1" x14ac:dyDescent="0.25">
      <c r="B327" s="79" t="s">
        <v>681</v>
      </c>
      <c r="C327" s="80" t="s">
        <v>148</v>
      </c>
      <c r="D327" s="90" t="s">
        <v>735</v>
      </c>
      <c r="E327" s="90" t="s">
        <v>736</v>
      </c>
      <c r="F327" s="90" t="s">
        <v>739</v>
      </c>
      <c r="G327" s="110">
        <v>1</v>
      </c>
      <c r="H327" s="264">
        <v>50</v>
      </c>
      <c r="I327" s="260">
        <v>50</v>
      </c>
      <c r="J327" s="150"/>
      <c r="K327" s="87"/>
      <c r="L327" s="87"/>
    </row>
    <row r="328" spans="2:12" ht="50.1" hidden="1" customHeight="1" x14ac:dyDescent="0.25">
      <c r="B328" s="79" t="s">
        <v>681</v>
      </c>
      <c r="C328" s="80" t="s">
        <v>148</v>
      </c>
      <c r="D328" s="90" t="s">
        <v>735</v>
      </c>
      <c r="E328" s="90" t="s">
        <v>740</v>
      </c>
      <c r="F328" s="105" t="s">
        <v>741</v>
      </c>
      <c r="G328" s="110">
        <v>1</v>
      </c>
      <c r="H328" s="264">
        <v>50</v>
      </c>
      <c r="I328" s="260">
        <v>50</v>
      </c>
      <c r="J328" s="150"/>
      <c r="K328" s="87"/>
      <c r="L328" s="87"/>
    </row>
    <row r="329" spans="2:12" ht="50.1" hidden="1" customHeight="1" x14ac:dyDescent="0.25">
      <c r="B329" s="79" t="s">
        <v>681</v>
      </c>
      <c r="C329" s="80" t="s">
        <v>148</v>
      </c>
      <c r="D329" s="90" t="s">
        <v>735</v>
      </c>
      <c r="E329" s="90" t="s">
        <v>740</v>
      </c>
      <c r="F329" s="105" t="s">
        <v>742</v>
      </c>
      <c r="G329" s="105">
        <v>1</v>
      </c>
      <c r="H329" s="264">
        <v>500</v>
      </c>
      <c r="I329" s="260">
        <v>500</v>
      </c>
      <c r="J329" s="150"/>
      <c r="K329" s="87"/>
      <c r="L329" s="87"/>
    </row>
    <row r="330" spans="2:12" ht="50.1" hidden="1" customHeight="1" x14ac:dyDescent="0.25">
      <c r="B330" s="79" t="s">
        <v>681</v>
      </c>
      <c r="C330" s="80" t="s">
        <v>148</v>
      </c>
      <c r="D330" s="90" t="s">
        <v>735</v>
      </c>
      <c r="E330" s="90" t="s">
        <v>743</v>
      </c>
      <c r="F330" s="105" t="s">
        <v>743</v>
      </c>
      <c r="G330" s="105">
        <v>1</v>
      </c>
      <c r="H330" s="264">
        <v>500</v>
      </c>
      <c r="I330" s="260">
        <v>500</v>
      </c>
      <c r="J330" s="150"/>
      <c r="K330" s="87"/>
      <c r="L330" s="87"/>
    </row>
    <row r="331" spans="2:12" ht="50.1" hidden="1" customHeight="1" x14ac:dyDescent="0.25">
      <c r="B331" s="79" t="s">
        <v>681</v>
      </c>
      <c r="C331" s="80" t="s">
        <v>148</v>
      </c>
      <c r="D331" s="103" t="s">
        <v>744</v>
      </c>
      <c r="E331" s="261" t="s">
        <v>745</v>
      </c>
      <c r="F331" s="282" t="s">
        <v>746</v>
      </c>
      <c r="G331" s="90">
        <v>1</v>
      </c>
      <c r="H331" s="259">
        <v>100</v>
      </c>
      <c r="I331" s="260">
        <v>100</v>
      </c>
      <c r="J331" s="150"/>
      <c r="K331" s="87"/>
      <c r="L331" s="87"/>
    </row>
    <row r="332" spans="2:12" ht="50.1" hidden="1" customHeight="1" x14ac:dyDescent="0.25">
      <c r="B332" s="79" t="s">
        <v>681</v>
      </c>
      <c r="C332" s="80" t="s">
        <v>148</v>
      </c>
      <c r="D332" s="103" t="s">
        <v>744</v>
      </c>
      <c r="E332" s="256" t="s">
        <v>745</v>
      </c>
      <c r="F332" s="275" t="s">
        <v>747</v>
      </c>
      <c r="G332" s="110">
        <v>1</v>
      </c>
      <c r="H332" s="264">
        <v>111</v>
      </c>
      <c r="I332" s="260">
        <v>111</v>
      </c>
      <c r="J332" s="150"/>
      <c r="K332" s="87"/>
      <c r="L332" s="87"/>
    </row>
    <row r="333" spans="2:12" ht="50.1" hidden="1" customHeight="1" x14ac:dyDescent="0.25">
      <c r="B333" s="79" t="s">
        <v>681</v>
      </c>
      <c r="C333" s="80" t="s">
        <v>148</v>
      </c>
      <c r="D333" s="103" t="s">
        <v>744</v>
      </c>
      <c r="E333" s="261" t="s">
        <v>745</v>
      </c>
      <c r="F333" s="282" t="s">
        <v>748</v>
      </c>
      <c r="G333" s="105">
        <v>1</v>
      </c>
      <c r="H333" s="264">
        <v>75</v>
      </c>
      <c r="I333" s="260">
        <v>75</v>
      </c>
      <c r="J333" s="150"/>
      <c r="K333" s="87"/>
      <c r="L333" s="87"/>
    </row>
    <row r="334" spans="2:12" ht="50.1" hidden="1" customHeight="1" x14ac:dyDescent="0.25">
      <c r="B334" s="79" t="s">
        <v>681</v>
      </c>
      <c r="C334" s="80" t="s">
        <v>148</v>
      </c>
      <c r="D334" s="103" t="s">
        <v>744</v>
      </c>
      <c r="E334" s="257" t="s">
        <v>749</v>
      </c>
      <c r="F334" s="275" t="s">
        <v>750</v>
      </c>
      <c r="G334" s="105">
        <v>4</v>
      </c>
      <c r="H334" s="264">
        <v>28</v>
      </c>
      <c r="I334" s="260">
        <v>112</v>
      </c>
      <c r="J334" s="163">
        <f>12000/45</f>
        <v>266.66666666666669</v>
      </c>
      <c r="K334" s="87"/>
      <c r="L334" s="87"/>
    </row>
    <row r="335" spans="2:12" ht="50.1" hidden="1" customHeight="1" x14ac:dyDescent="0.25">
      <c r="B335" s="79" t="s">
        <v>427</v>
      </c>
      <c r="C335" s="80" t="s">
        <v>139</v>
      </c>
      <c r="D335" s="90" t="s">
        <v>751</v>
      </c>
      <c r="E335" s="90" t="s">
        <v>752</v>
      </c>
      <c r="F335" s="90" t="s">
        <v>753</v>
      </c>
      <c r="G335" s="90">
        <v>1</v>
      </c>
      <c r="H335" s="90">
        <v>1106.5572999999999</v>
      </c>
      <c r="I335" s="285">
        <v>1106.5572999999999</v>
      </c>
      <c r="J335" s="163">
        <v>215000</v>
      </c>
      <c r="K335" s="87"/>
      <c r="L335" s="87"/>
    </row>
    <row r="336" spans="2:12" ht="50.1" hidden="1" customHeight="1" x14ac:dyDescent="0.25">
      <c r="B336" s="79" t="s">
        <v>427</v>
      </c>
      <c r="C336" s="80" t="s">
        <v>139</v>
      </c>
      <c r="D336" s="90" t="s">
        <v>751</v>
      </c>
      <c r="E336" s="90" t="s">
        <v>754</v>
      </c>
      <c r="F336" s="90" t="s">
        <v>755</v>
      </c>
      <c r="G336" s="105">
        <v>1</v>
      </c>
      <c r="H336" s="105">
        <v>3482.7726889999999</v>
      </c>
      <c r="I336" s="286">
        <v>3482.7726889999999</v>
      </c>
      <c r="J336" s="163"/>
      <c r="K336" s="87"/>
      <c r="L336" s="87"/>
    </row>
    <row r="337" spans="2:12" ht="50.1" hidden="1" customHeight="1" x14ac:dyDescent="0.25">
      <c r="B337" s="79" t="s">
        <v>427</v>
      </c>
      <c r="C337" s="80" t="s">
        <v>139</v>
      </c>
      <c r="D337" s="90" t="s">
        <v>756</v>
      </c>
      <c r="E337" s="90" t="s">
        <v>757</v>
      </c>
      <c r="F337" s="90" t="s">
        <v>758</v>
      </c>
      <c r="G337" s="105">
        <v>1</v>
      </c>
      <c r="H337" s="90">
        <v>696.86171200000001</v>
      </c>
      <c r="I337" s="285">
        <v>696.86171200000001</v>
      </c>
      <c r="J337" s="163"/>
      <c r="K337" s="87"/>
      <c r="L337" s="87"/>
    </row>
    <row r="338" spans="2:12" ht="50.1" hidden="1" customHeight="1" x14ac:dyDescent="0.25">
      <c r="B338" s="79" t="s">
        <v>427</v>
      </c>
      <c r="C338" s="80" t="s">
        <v>139</v>
      </c>
      <c r="D338" s="90" t="s">
        <v>756</v>
      </c>
      <c r="E338" s="90" t="s">
        <v>757</v>
      </c>
      <c r="F338" s="90" t="s">
        <v>759</v>
      </c>
      <c r="G338" s="105">
        <v>1</v>
      </c>
      <c r="H338" s="90">
        <v>336.86171200000001</v>
      </c>
      <c r="I338" s="286">
        <v>336.86171200000001</v>
      </c>
      <c r="J338" s="163"/>
      <c r="K338" s="87"/>
      <c r="L338" s="87"/>
    </row>
    <row r="339" spans="2:12" ht="63.75" hidden="1" customHeight="1" x14ac:dyDescent="0.25">
      <c r="B339" s="79" t="s">
        <v>427</v>
      </c>
      <c r="C339" s="80" t="s">
        <v>139</v>
      </c>
      <c r="D339" s="90" t="s">
        <v>760</v>
      </c>
      <c r="E339" s="90" t="s">
        <v>761</v>
      </c>
      <c r="F339" s="90" t="s">
        <v>762</v>
      </c>
      <c r="G339" s="90">
        <v>1</v>
      </c>
      <c r="H339" s="90">
        <v>4550</v>
      </c>
      <c r="I339" s="285">
        <v>4550</v>
      </c>
      <c r="J339" s="163"/>
      <c r="K339" s="87"/>
      <c r="L339" s="87"/>
    </row>
    <row r="340" spans="2:12" ht="57.75" hidden="1" customHeight="1" x14ac:dyDescent="0.25">
      <c r="B340" s="79" t="s">
        <v>427</v>
      </c>
      <c r="C340" s="80" t="s">
        <v>139</v>
      </c>
      <c r="D340" s="90" t="s">
        <v>760</v>
      </c>
      <c r="E340" s="90" t="s">
        <v>761</v>
      </c>
      <c r="F340" s="287" t="s">
        <v>763</v>
      </c>
      <c r="G340" s="105">
        <v>3000</v>
      </c>
      <c r="H340" s="105">
        <v>0.87272164633333327</v>
      </c>
      <c r="I340" s="286">
        <v>2618.1649389999998</v>
      </c>
      <c r="J340" s="163"/>
      <c r="K340" s="87"/>
      <c r="L340" s="87"/>
    </row>
    <row r="341" spans="2:12" ht="50.1" hidden="1" customHeight="1" x14ac:dyDescent="0.25">
      <c r="B341" s="79" t="s">
        <v>427</v>
      </c>
      <c r="C341" s="80" t="s">
        <v>139</v>
      </c>
      <c r="D341" s="90" t="s">
        <v>760</v>
      </c>
      <c r="E341" s="90" t="s">
        <v>764</v>
      </c>
      <c r="F341" s="90" t="s">
        <v>765</v>
      </c>
      <c r="G341" s="90">
        <v>1</v>
      </c>
      <c r="H341" s="105">
        <v>889.24683600000003</v>
      </c>
      <c r="I341" s="285">
        <v>889.24683600000003</v>
      </c>
      <c r="J341" s="163"/>
      <c r="K341" s="87"/>
      <c r="L341" s="87"/>
    </row>
    <row r="342" spans="2:12" ht="50.1" hidden="1" customHeight="1" x14ac:dyDescent="0.25">
      <c r="B342" s="79" t="s">
        <v>427</v>
      </c>
      <c r="C342" s="80" t="s">
        <v>139</v>
      </c>
      <c r="D342" s="90" t="s">
        <v>760</v>
      </c>
      <c r="E342" s="105" t="s">
        <v>766</v>
      </c>
      <c r="F342" s="105" t="s">
        <v>767</v>
      </c>
      <c r="G342" s="90">
        <v>1</v>
      </c>
      <c r="H342" s="105">
        <v>1145.602183</v>
      </c>
      <c r="I342" s="286">
        <v>1145.602183</v>
      </c>
      <c r="J342" s="163"/>
      <c r="K342" s="87"/>
      <c r="L342" s="87"/>
    </row>
    <row r="343" spans="2:12" ht="50.1" hidden="1" customHeight="1" x14ac:dyDescent="0.25">
      <c r="B343" s="79" t="s">
        <v>427</v>
      </c>
      <c r="C343" s="80" t="s">
        <v>139</v>
      </c>
      <c r="D343" s="90" t="s">
        <v>768</v>
      </c>
      <c r="E343" s="90" t="s">
        <v>769</v>
      </c>
      <c r="F343" s="90" t="s">
        <v>770</v>
      </c>
      <c r="G343" s="90">
        <v>1</v>
      </c>
      <c r="H343" s="90">
        <v>7597.7917989999996</v>
      </c>
      <c r="I343" s="285">
        <v>7597.7917989999996</v>
      </c>
      <c r="J343" s="163"/>
      <c r="K343" s="87"/>
      <c r="L343" s="87"/>
    </row>
    <row r="344" spans="2:12" ht="50.1" hidden="1" customHeight="1" x14ac:dyDescent="0.25">
      <c r="B344" s="79" t="s">
        <v>427</v>
      </c>
      <c r="C344" s="80" t="s">
        <v>139</v>
      </c>
      <c r="D344" s="90" t="s">
        <v>771</v>
      </c>
      <c r="E344" s="90" t="s">
        <v>772</v>
      </c>
      <c r="F344" s="288" t="s">
        <v>773</v>
      </c>
      <c r="G344" s="105">
        <v>1</v>
      </c>
      <c r="H344" s="90">
        <v>1245.1199999999999</v>
      </c>
      <c r="I344" s="286">
        <v>1245.1199999999999</v>
      </c>
      <c r="J344" s="163"/>
      <c r="K344" s="87"/>
      <c r="L344" s="87"/>
    </row>
    <row r="345" spans="2:12" ht="50.1" hidden="1" customHeight="1" x14ac:dyDescent="0.25">
      <c r="B345" s="79" t="s">
        <v>427</v>
      </c>
      <c r="C345" s="80" t="s">
        <v>139</v>
      </c>
      <c r="D345" s="90" t="s">
        <v>774</v>
      </c>
      <c r="E345" s="90" t="s">
        <v>775</v>
      </c>
      <c r="F345" s="90" t="s">
        <v>776</v>
      </c>
      <c r="G345" s="284">
        <v>1</v>
      </c>
      <c r="H345" s="90">
        <v>731.70183799999995</v>
      </c>
      <c r="I345" s="285">
        <v>731.70183799999995</v>
      </c>
      <c r="J345" s="163"/>
      <c r="K345" s="87"/>
      <c r="L345" s="87"/>
    </row>
    <row r="346" spans="2:12" ht="50.1" hidden="1" customHeight="1" x14ac:dyDescent="0.25">
      <c r="B346" s="79" t="s">
        <v>427</v>
      </c>
      <c r="C346" s="80" t="s">
        <v>139</v>
      </c>
      <c r="D346" s="90" t="s">
        <v>774</v>
      </c>
      <c r="E346" s="90" t="s">
        <v>777</v>
      </c>
      <c r="F346" s="287" t="s">
        <v>778</v>
      </c>
      <c r="G346" s="105">
        <v>1</v>
      </c>
      <c r="H346" s="105">
        <v>867</v>
      </c>
      <c r="I346" s="286">
        <v>867</v>
      </c>
      <c r="J346" s="163"/>
      <c r="K346" s="87"/>
      <c r="L346" s="87"/>
    </row>
    <row r="347" spans="2:12" ht="50.1" hidden="1" customHeight="1" x14ac:dyDescent="0.25">
      <c r="B347" s="79" t="s">
        <v>427</v>
      </c>
      <c r="C347" s="80" t="s">
        <v>139</v>
      </c>
      <c r="D347" s="90" t="s">
        <v>774</v>
      </c>
      <c r="E347" s="90" t="s">
        <v>779</v>
      </c>
      <c r="F347" s="90" t="s">
        <v>780</v>
      </c>
      <c r="G347" s="284">
        <v>1</v>
      </c>
      <c r="H347" s="90">
        <v>438.767943</v>
      </c>
      <c r="I347" s="285">
        <v>438.767943</v>
      </c>
      <c r="J347" s="163"/>
      <c r="K347" s="87"/>
      <c r="L347" s="87"/>
    </row>
    <row r="348" spans="2:12" ht="50.1" hidden="1" customHeight="1" x14ac:dyDescent="0.25">
      <c r="B348" s="79" t="s">
        <v>427</v>
      </c>
      <c r="C348" s="80" t="s">
        <v>139</v>
      </c>
      <c r="D348" s="90" t="s">
        <v>774</v>
      </c>
      <c r="E348" s="90" t="s">
        <v>752</v>
      </c>
      <c r="F348" s="90" t="s">
        <v>753</v>
      </c>
      <c r="G348" s="105">
        <v>1</v>
      </c>
      <c r="H348" s="90">
        <v>1097.559254</v>
      </c>
      <c r="I348" s="286">
        <v>1097.559254</v>
      </c>
      <c r="J348" s="163"/>
      <c r="K348" s="87"/>
      <c r="L348" s="87"/>
    </row>
    <row r="349" spans="2:12" ht="50.1" hidden="1" customHeight="1" x14ac:dyDescent="0.25">
      <c r="B349" s="79" t="s">
        <v>427</v>
      </c>
      <c r="C349" s="80" t="s">
        <v>139</v>
      </c>
      <c r="D349" s="90" t="s">
        <v>781</v>
      </c>
      <c r="E349" s="90" t="s">
        <v>775</v>
      </c>
      <c r="F349" s="90" t="s">
        <v>776</v>
      </c>
      <c r="G349" s="105">
        <v>1</v>
      </c>
      <c r="H349" s="90">
        <v>944.42305399999998</v>
      </c>
      <c r="I349" s="285">
        <v>944.42305399999998</v>
      </c>
      <c r="J349" s="163"/>
      <c r="K349" s="87"/>
      <c r="L349" s="87"/>
    </row>
    <row r="350" spans="2:12" ht="50.1" hidden="1" customHeight="1" x14ac:dyDescent="0.25">
      <c r="B350" s="79" t="s">
        <v>427</v>
      </c>
      <c r="C350" s="80" t="s">
        <v>139</v>
      </c>
      <c r="D350" s="90" t="s">
        <v>782</v>
      </c>
      <c r="E350" s="90" t="s">
        <v>783</v>
      </c>
      <c r="F350" s="90" t="s">
        <v>784</v>
      </c>
      <c r="G350" s="90">
        <v>1</v>
      </c>
      <c r="H350" s="90">
        <v>207</v>
      </c>
      <c r="I350" s="286">
        <v>207</v>
      </c>
      <c r="J350" s="163"/>
      <c r="K350" s="87"/>
      <c r="L350" s="87"/>
    </row>
    <row r="351" spans="2:12" ht="50.1" hidden="1" customHeight="1" x14ac:dyDescent="0.25">
      <c r="B351" s="79" t="s">
        <v>427</v>
      </c>
      <c r="C351" s="80" t="s">
        <v>139</v>
      </c>
      <c r="D351" s="90" t="s">
        <v>785</v>
      </c>
      <c r="E351" s="90" t="s">
        <v>786</v>
      </c>
      <c r="F351" s="90" t="s">
        <v>787</v>
      </c>
      <c r="G351" s="90">
        <v>1</v>
      </c>
      <c r="H351" s="90">
        <v>402</v>
      </c>
      <c r="I351" s="285">
        <v>402</v>
      </c>
      <c r="J351" s="163"/>
      <c r="K351" s="87"/>
      <c r="L351" s="87"/>
    </row>
    <row r="352" spans="2:12" ht="50.1" hidden="1" customHeight="1" x14ac:dyDescent="0.25">
      <c r="B352" s="79" t="s">
        <v>427</v>
      </c>
      <c r="C352" s="80" t="s">
        <v>139</v>
      </c>
      <c r="D352" s="90" t="s">
        <v>788</v>
      </c>
      <c r="E352" s="90" t="s">
        <v>789</v>
      </c>
      <c r="F352" s="90" t="s">
        <v>790</v>
      </c>
      <c r="G352" s="90">
        <v>1</v>
      </c>
      <c r="H352" s="90">
        <v>198571.43090000001</v>
      </c>
      <c r="I352" s="286">
        <v>198571.43090000001</v>
      </c>
      <c r="J352" s="163"/>
      <c r="K352" s="87"/>
      <c r="L352" s="87"/>
    </row>
    <row r="353" spans="2:12" ht="50.1" hidden="1" customHeight="1" x14ac:dyDescent="0.25">
      <c r="B353" s="79" t="s">
        <v>427</v>
      </c>
      <c r="C353" s="80" t="s">
        <v>139</v>
      </c>
      <c r="D353" s="90" t="s">
        <v>788</v>
      </c>
      <c r="E353" s="90" t="s">
        <v>791</v>
      </c>
      <c r="F353" s="90" t="s">
        <v>792</v>
      </c>
      <c r="G353" s="90">
        <v>12</v>
      </c>
      <c r="H353" s="90">
        <v>878.11309900000003</v>
      </c>
      <c r="I353" s="285">
        <v>10537.357188</v>
      </c>
      <c r="J353" s="163"/>
      <c r="K353" s="87"/>
      <c r="L353" s="87"/>
    </row>
    <row r="354" spans="2:12" ht="50.1" hidden="1" customHeight="1" x14ac:dyDescent="0.25">
      <c r="B354" s="79" t="s">
        <v>427</v>
      </c>
      <c r="C354" s="80" t="s">
        <v>139</v>
      </c>
      <c r="D354" s="90" t="s">
        <v>788</v>
      </c>
      <c r="E354" s="90" t="s">
        <v>793</v>
      </c>
      <c r="F354" s="287" t="s">
        <v>794</v>
      </c>
      <c r="G354" s="105">
        <v>1</v>
      </c>
      <c r="H354" s="105">
        <v>1300</v>
      </c>
      <c r="I354" s="286">
        <v>1300</v>
      </c>
      <c r="J354" s="163"/>
      <c r="K354" s="87"/>
      <c r="L354" s="87"/>
    </row>
    <row r="355" spans="2:12" ht="50.1" hidden="1" customHeight="1" x14ac:dyDescent="0.25">
      <c r="B355" s="79" t="s">
        <v>427</v>
      </c>
      <c r="C355" s="80" t="s">
        <v>139</v>
      </c>
      <c r="D355" s="90" t="s">
        <v>788</v>
      </c>
      <c r="E355" s="90" t="s">
        <v>795</v>
      </c>
      <c r="F355" s="90" t="s">
        <v>796</v>
      </c>
      <c r="G355" s="105">
        <v>3</v>
      </c>
      <c r="H355" s="289">
        <v>137.33333332999999</v>
      </c>
      <c r="I355" s="285">
        <v>411.99999998999999</v>
      </c>
      <c r="J355" s="163"/>
      <c r="K355" s="87"/>
      <c r="L355" s="87"/>
    </row>
    <row r="356" spans="2:12" ht="50.1" hidden="1" customHeight="1" x14ac:dyDescent="0.25">
      <c r="B356" s="79" t="s">
        <v>427</v>
      </c>
      <c r="C356" s="80" t="s">
        <v>139</v>
      </c>
      <c r="D356" s="90" t="s">
        <v>788</v>
      </c>
      <c r="E356" s="105" t="s">
        <v>797</v>
      </c>
      <c r="F356" s="105" t="s">
        <v>798</v>
      </c>
      <c r="G356" s="105">
        <v>1</v>
      </c>
      <c r="H356" s="105">
        <v>770</v>
      </c>
      <c r="I356" s="286">
        <v>770</v>
      </c>
      <c r="J356" s="163"/>
      <c r="K356" s="87"/>
      <c r="L356" s="87"/>
    </row>
    <row r="357" spans="2:12" ht="50.1" hidden="1" customHeight="1" x14ac:dyDescent="0.25">
      <c r="B357" s="79" t="s">
        <v>427</v>
      </c>
      <c r="C357" s="80" t="s">
        <v>139</v>
      </c>
      <c r="D357" s="90" t="s">
        <v>788</v>
      </c>
      <c r="E357" s="90" t="s">
        <v>799</v>
      </c>
      <c r="F357" s="90" t="s">
        <v>800</v>
      </c>
      <c r="G357" s="90">
        <v>8</v>
      </c>
      <c r="H357" s="90">
        <v>6.4725780000000004</v>
      </c>
      <c r="I357" s="285">
        <v>51.780624000000003</v>
      </c>
      <c r="J357" s="163"/>
      <c r="K357" s="87"/>
      <c r="L357" s="87"/>
    </row>
    <row r="358" spans="2:12" ht="50.1" hidden="1" customHeight="1" x14ac:dyDescent="0.25">
      <c r="B358" s="79" t="s">
        <v>427</v>
      </c>
      <c r="C358" s="80" t="s">
        <v>160</v>
      </c>
      <c r="D358" s="90" t="s">
        <v>801</v>
      </c>
      <c r="E358" s="90" t="s">
        <v>802</v>
      </c>
      <c r="F358" s="90" t="s">
        <v>803</v>
      </c>
      <c r="G358" s="203">
        <v>4</v>
      </c>
      <c r="H358" s="90">
        <v>2060</v>
      </c>
      <c r="I358" s="111">
        <f>4*H358</f>
        <v>8240</v>
      </c>
      <c r="J358" s="163">
        <v>60000</v>
      </c>
      <c r="K358" s="87"/>
      <c r="L358" s="87"/>
    </row>
    <row r="359" spans="2:12" ht="50.1" hidden="1" customHeight="1" x14ac:dyDescent="0.25">
      <c r="B359" s="79" t="s">
        <v>427</v>
      </c>
      <c r="C359" s="80" t="s">
        <v>160</v>
      </c>
      <c r="D359" s="90" t="s">
        <v>801</v>
      </c>
      <c r="E359" s="90" t="s">
        <v>802</v>
      </c>
      <c r="F359" s="90" t="s">
        <v>804</v>
      </c>
      <c r="G359" s="204">
        <v>14</v>
      </c>
      <c r="H359" s="105">
        <v>5</v>
      </c>
      <c r="I359" s="111">
        <f t="shared" ref="I359:I422" si="10">G359*H359</f>
        <v>70</v>
      </c>
      <c r="J359" s="163"/>
      <c r="K359" s="87"/>
      <c r="L359" s="87"/>
    </row>
    <row r="360" spans="2:12" ht="50.1" hidden="1" customHeight="1" x14ac:dyDescent="0.25">
      <c r="B360" s="79" t="s">
        <v>427</v>
      </c>
      <c r="C360" s="80" t="s">
        <v>160</v>
      </c>
      <c r="D360" s="90" t="s">
        <v>801</v>
      </c>
      <c r="E360" s="90" t="s">
        <v>802</v>
      </c>
      <c r="F360" s="90" t="s">
        <v>805</v>
      </c>
      <c r="G360" s="290">
        <v>1</v>
      </c>
      <c r="H360" s="105">
        <v>350</v>
      </c>
      <c r="I360" s="111">
        <f t="shared" si="10"/>
        <v>350</v>
      </c>
      <c r="J360" s="163"/>
      <c r="K360" s="87"/>
      <c r="L360" s="87"/>
    </row>
    <row r="361" spans="2:12" ht="50.1" hidden="1" customHeight="1" x14ac:dyDescent="0.25">
      <c r="B361" s="79" t="s">
        <v>427</v>
      </c>
      <c r="C361" s="80" t="s">
        <v>160</v>
      </c>
      <c r="D361" s="90" t="s">
        <v>801</v>
      </c>
      <c r="E361" s="90" t="s">
        <v>806</v>
      </c>
      <c r="F361" s="90" t="s">
        <v>807</v>
      </c>
      <c r="G361" s="204">
        <v>120</v>
      </c>
      <c r="H361" s="105">
        <v>4</v>
      </c>
      <c r="I361" s="111">
        <f t="shared" si="10"/>
        <v>480</v>
      </c>
      <c r="J361" s="163"/>
      <c r="K361" s="87"/>
      <c r="L361" s="87"/>
    </row>
    <row r="362" spans="2:12" ht="50.1" hidden="1" customHeight="1" x14ac:dyDescent="0.25">
      <c r="B362" s="79" t="s">
        <v>427</v>
      </c>
      <c r="C362" s="80" t="s">
        <v>160</v>
      </c>
      <c r="D362" s="90" t="s">
        <v>801</v>
      </c>
      <c r="E362" s="90" t="s">
        <v>806</v>
      </c>
      <c r="F362" s="90" t="s">
        <v>808</v>
      </c>
      <c r="G362" s="203">
        <v>4</v>
      </c>
      <c r="H362" s="105">
        <v>150</v>
      </c>
      <c r="I362" s="111">
        <f t="shared" si="10"/>
        <v>600</v>
      </c>
      <c r="J362" s="163"/>
      <c r="K362" s="87"/>
      <c r="L362" s="87"/>
    </row>
    <row r="363" spans="2:12" ht="50.1" hidden="1" customHeight="1" x14ac:dyDescent="0.25">
      <c r="B363" s="79" t="s">
        <v>427</v>
      </c>
      <c r="C363" s="80" t="s">
        <v>160</v>
      </c>
      <c r="D363" s="90" t="s">
        <v>801</v>
      </c>
      <c r="E363" s="90" t="s">
        <v>806</v>
      </c>
      <c r="F363" s="90" t="s">
        <v>809</v>
      </c>
      <c r="G363" s="204">
        <v>400</v>
      </c>
      <c r="H363" s="105">
        <v>0.8</v>
      </c>
      <c r="I363" s="111">
        <f t="shared" si="10"/>
        <v>320</v>
      </c>
      <c r="J363" s="163"/>
      <c r="K363" s="87"/>
      <c r="L363" s="87"/>
    </row>
    <row r="364" spans="2:12" ht="50.1" hidden="1" customHeight="1" x14ac:dyDescent="0.25">
      <c r="B364" s="79" t="s">
        <v>427</v>
      </c>
      <c r="C364" s="80" t="s">
        <v>160</v>
      </c>
      <c r="D364" s="90" t="s">
        <v>801</v>
      </c>
      <c r="E364" s="90" t="s">
        <v>810</v>
      </c>
      <c r="F364" s="90" t="s">
        <v>811</v>
      </c>
      <c r="G364" s="203">
        <v>4</v>
      </c>
      <c r="H364" s="105">
        <v>30</v>
      </c>
      <c r="I364" s="111">
        <f t="shared" si="10"/>
        <v>120</v>
      </c>
      <c r="J364" s="163"/>
      <c r="K364" s="87"/>
      <c r="L364" s="87"/>
    </row>
    <row r="365" spans="2:12" ht="50.1" hidden="1" customHeight="1" x14ac:dyDescent="0.25">
      <c r="B365" s="79" t="s">
        <v>427</v>
      </c>
      <c r="C365" s="80" t="s">
        <v>160</v>
      </c>
      <c r="D365" s="90" t="s">
        <v>801</v>
      </c>
      <c r="E365" s="90" t="s">
        <v>812</v>
      </c>
      <c r="F365" s="90" t="s">
        <v>813</v>
      </c>
      <c r="G365" s="291">
        <v>1</v>
      </c>
      <c r="H365" s="105">
        <v>1000</v>
      </c>
      <c r="I365" s="111">
        <f t="shared" si="10"/>
        <v>1000</v>
      </c>
      <c r="J365" s="163"/>
      <c r="K365" s="87"/>
      <c r="L365" s="87"/>
    </row>
    <row r="366" spans="2:12" ht="50.1" hidden="1" customHeight="1" x14ac:dyDescent="0.25">
      <c r="B366" s="79" t="s">
        <v>427</v>
      </c>
      <c r="C366" s="80" t="s">
        <v>160</v>
      </c>
      <c r="D366" s="90" t="s">
        <v>801</v>
      </c>
      <c r="E366" s="90" t="s">
        <v>814</v>
      </c>
      <c r="F366" s="90" t="s">
        <v>815</v>
      </c>
      <c r="G366" s="203">
        <v>1</v>
      </c>
      <c r="H366" s="105">
        <v>200</v>
      </c>
      <c r="I366" s="111">
        <f t="shared" si="10"/>
        <v>200</v>
      </c>
      <c r="J366" s="163"/>
      <c r="K366" s="87"/>
      <c r="L366" s="87"/>
    </row>
    <row r="367" spans="2:12" ht="50.1" hidden="1" customHeight="1" x14ac:dyDescent="0.25">
      <c r="B367" s="79" t="s">
        <v>427</v>
      </c>
      <c r="C367" s="80" t="s">
        <v>160</v>
      </c>
      <c r="D367" s="90" t="s">
        <v>801</v>
      </c>
      <c r="E367" s="90" t="s">
        <v>816</v>
      </c>
      <c r="F367" s="90" t="s">
        <v>817</v>
      </c>
      <c r="G367" s="204">
        <v>1</v>
      </c>
      <c r="H367" s="105">
        <v>2295</v>
      </c>
      <c r="I367" s="111">
        <f t="shared" si="10"/>
        <v>2295</v>
      </c>
      <c r="J367" s="163"/>
      <c r="K367" s="87"/>
      <c r="L367" s="87"/>
    </row>
    <row r="368" spans="2:12" ht="50.1" hidden="1" customHeight="1" x14ac:dyDescent="0.25">
      <c r="B368" s="79" t="s">
        <v>427</v>
      </c>
      <c r="C368" s="80" t="s">
        <v>160</v>
      </c>
      <c r="D368" s="90" t="s">
        <v>801</v>
      </c>
      <c r="E368" s="90" t="s">
        <v>818</v>
      </c>
      <c r="F368" s="90" t="s">
        <v>819</v>
      </c>
      <c r="G368" s="203">
        <v>1</v>
      </c>
      <c r="H368" s="105">
        <v>20</v>
      </c>
      <c r="I368" s="111">
        <f t="shared" si="10"/>
        <v>20</v>
      </c>
      <c r="J368" s="163"/>
      <c r="K368" s="87"/>
      <c r="L368" s="87"/>
    </row>
    <row r="369" spans="2:12" ht="50.1" hidden="1" customHeight="1" x14ac:dyDescent="0.25">
      <c r="B369" s="79" t="s">
        <v>427</v>
      </c>
      <c r="C369" s="80" t="s">
        <v>160</v>
      </c>
      <c r="D369" s="90" t="s">
        <v>801</v>
      </c>
      <c r="E369" s="90" t="s">
        <v>820</v>
      </c>
      <c r="F369" s="90" t="s">
        <v>821</v>
      </c>
      <c r="G369" s="291">
        <v>1</v>
      </c>
      <c r="H369" s="105">
        <v>1600</v>
      </c>
      <c r="I369" s="111">
        <f t="shared" si="10"/>
        <v>1600</v>
      </c>
      <c r="J369" s="163"/>
      <c r="K369" s="87"/>
      <c r="L369" s="87"/>
    </row>
    <row r="370" spans="2:12" ht="50.1" hidden="1" customHeight="1" x14ac:dyDescent="0.25">
      <c r="B370" s="79" t="s">
        <v>427</v>
      </c>
      <c r="C370" s="80" t="s">
        <v>160</v>
      </c>
      <c r="D370" s="90" t="s">
        <v>801</v>
      </c>
      <c r="E370" s="90" t="s">
        <v>822</v>
      </c>
      <c r="F370" s="90" t="s">
        <v>823</v>
      </c>
      <c r="G370" s="292">
        <v>1</v>
      </c>
      <c r="H370" s="105">
        <v>4000</v>
      </c>
      <c r="I370" s="111">
        <f t="shared" si="10"/>
        <v>4000</v>
      </c>
      <c r="J370" s="163"/>
      <c r="K370" s="87"/>
      <c r="L370" s="87"/>
    </row>
    <row r="371" spans="2:12" ht="50.1" hidden="1" customHeight="1" x14ac:dyDescent="0.25">
      <c r="B371" s="79" t="s">
        <v>427</v>
      </c>
      <c r="C371" s="80" t="s">
        <v>160</v>
      </c>
      <c r="D371" s="92" t="s">
        <v>824</v>
      </c>
      <c r="E371" s="92" t="s">
        <v>825</v>
      </c>
      <c r="F371" s="92" t="s">
        <v>826</v>
      </c>
      <c r="G371" s="92">
        <v>1892</v>
      </c>
      <c r="H371" s="92">
        <v>4.5999999999999996</v>
      </c>
      <c r="I371" s="111">
        <f t="shared" si="10"/>
        <v>8703.1999999999989</v>
      </c>
      <c r="J371" s="163"/>
      <c r="K371" s="87"/>
      <c r="L371" s="87"/>
    </row>
    <row r="372" spans="2:12" ht="50.1" hidden="1" customHeight="1" x14ac:dyDescent="0.25">
      <c r="B372" s="79" t="s">
        <v>427</v>
      </c>
      <c r="C372" s="80" t="s">
        <v>160</v>
      </c>
      <c r="D372" s="92" t="s">
        <v>824</v>
      </c>
      <c r="E372" s="92" t="s">
        <v>827</v>
      </c>
      <c r="F372" s="92" t="s">
        <v>828</v>
      </c>
      <c r="G372" s="93">
        <v>200</v>
      </c>
      <c r="H372" s="93">
        <v>4.5999999999999996</v>
      </c>
      <c r="I372" s="111">
        <f t="shared" si="10"/>
        <v>919.99999999999989</v>
      </c>
      <c r="J372" s="163"/>
      <c r="K372" s="87"/>
      <c r="L372" s="87"/>
    </row>
    <row r="373" spans="2:12" ht="50.1" hidden="1" customHeight="1" x14ac:dyDescent="0.25">
      <c r="B373" s="79" t="s">
        <v>427</v>
      </c>
      <c r="C373" s="80" t="s">
        <v>160</v>
      </c>
      <c r="D373" s="90" t="s">
        <v>824</v>
      </c>
      <c r="E373" s="90" t="s">
        <v>829</v>
      </c>
      <c r="F373" s="90" t="s">
        <v>830</v>
      </c>
      <c r="G373" s="105">
        <v>1</v>
      </c>
      <c r="H373" s="105">
        <v>442</v>
      </c>
      <c r="I373" s="111">
        <f t="shared" si="10"/>
        <v>442</v>
      </c>
      <c r="J373" s="163"/>
      <c r="K373" s="87"/>
      <c r="L373" s="87"/>
    </row>
    <row r="374" spans="2:12" ht="50.1" hidden="1" customHeight="1" x14ac:dyDescent="0.25">
      <c r="B374" s="79" t="s">
        <v>427</v>
      </c>
      <c r="C374" s="80" t="s">
        <v>160</v>
      </c>
      <c r="D374" s="90" t="s">
        <v>824</v>
      </c>
      <c r="E374" s="105" t="s">
        <v>831</v>
      </c>
      <c r="F374" s="105" t="s">
        <v>832</v>
      </c>
      <c r="G374" s="105">
        <v>3</v>
      </c>
      <c r="H374" s="105">
        <v>35</v>
      </c>
      <c r="I374" s="111">
        <f t="shared" si="10"/>
        <v>105</v>
      </c>
      <c r="J374" s="163"/>
      <c r="K374" s="87"/>
      <c r="L374" s="87"/>
    </row>
    <row r="375" spans="2:12" ht="50.1" hidden="1" customHeight="1" x14ac:dyDescent="0.25">
      <c r="B375" s="79" t="s">
        <v>427</v>
      </c>
      <c r="C375" s="80" t="s">
        <v>160</v>
      </c>
      <c r="D375" s="90" t="s">
        <v>824</v>
      </c>
      <c r="E375" s="105" t="s">
        <v>833</v>
      </c>
      <c r="F375" s="105" t="s">
        <v>834</v>
      </c>
      <c r="G375" s="105">
        <v>300</v>
      </c>
      <c r="H375" s="105">
        <v>1.5</v>
      </c>
      <c r="I375" s="111">
        <f t="shared" si="10"/>
        <v>450</v>
      </c>
      <c r="J375" s="163"/>
      <c r="K375" s="87"/>
      <c r="L375" s="87"/>
    </row>
    <row r="376" spans="2:12" ht="50.1" hidden="1" customHeight="1" x14ac:dyDescent="0.25">
      <c r="B376" s="79" t="s">
        <v>427</v>
      </c>
      <c r="C376" s="80" t="s">
        <v>160</v>
      </c>
      <c r="D376" s="90" t="s">
        <v>824</v>
      </c>
      <c r="E376" s="105" t="s">
        <v>835</v>
      </c>
      <c r="F376" s="105" t="s">
        <v>836</v>
      </c>
      <c r="G376" s="105">
        <v>50</v>
      </c>
      <c r="H376" s="105">
        <v>5</v>
      </c>
      <c r="I376" s="111">
        <f t="shared" si="10"/>
        <v>250</v>
      </c>
      <c r="J376" s="163"/>
      <c r="K376" s="87"/>
      <c r="L376" s="87"/>
    </row>
    <row r="377" spans="2:12" ht="50.1" hidden="1" customHeight="1" x14ac:dyDescent="0.25">
      <c r="B377" s="79" t="s">
        <v>427</v>
      </c>
      <c r="C377" s="80" t="s">
        <v>160</v>
      </c>
      <c r="D377" s="90" t="s">
        <v>824</v>
      </c>
      <c r="E377" s="105" t="s">
        <v>837</v>
      </c>
      <c r="F377" s="105" t="s">
        <v>838</v>
      </c>
      <c r="G377" s="105">
        <v>15</v>
      </c>
      <c r="H377" s="105">
        <v>5</v>
      </c>
      <c r="I377" s="111">
        <f t="shared" si="10"/>
        <v>75</v>
      </c>
      <c r="J377" s="163"/>
      <c r="K377" s="87"/>
      <c r="L377" s="87"/>
    </row>
    <row r="378" spans="2:12" ht="50.1" hidden="1" customHeight="1" x14ac:dyDescent="0.25">
      <c r="B378" s="79" t="s">
        <v>427</v>
      </c>
      <c r="C378" s="80" t="s">
        <v>160</v>
      </c>
      <c r="D378" s="90" t="s">
        <v>839</v>
      </c>
      <c r="E378" s="90" t="s">
        <v>840</v>
      </c>
      <c r="F378" s="90" t="s">
        <v>841</v>
      </c>
      <c r="G378" s="90">
        <v>3</v>
      </c>
      <c r="H378" s="90">
        <v>640</v>
      </c>
      <c r="I378" s="111">
        <f t="shared" si="10"/>
        <v>1920</v>
      </c>
      <c r="J378" s="163"/>
      <c r="K378" s="87"/>
      <c r="L378" s="87"/>
    </row>
    <row r="379" spans="2:12" ht="50.1" hidden="1" customHeight="1" x14ac:dyDescent="0.25">
      <c r="B379" s="79" t="s">
        <v>427</v>
      </c>
      <c r="C379" s="80" t="s">
        <v>160</v>
      </c>
      <c r="D379" s="90" t="s">
        <v>839</v>
      </c>
      <c r="E379" s="90" t="s">
        <v>840</v>
      </c>
      <c r="F379" s="90" t="s">
        <v>842</v>
      </c>
      <c r="G379" s="105">
        <v>1</v>
      </c>
      <c r="H379" s="105">
        <v>800</v>
      </c>
      <c r="I379" s="111">
        <f t="shared" si="10"/>
        <v>800</v>
      </c>
      <c r="J379" s="163"/>
      <c r="K379" s="87"/>
      <c r="L379" s="87"/>
    </row>
    <row r="380" spans="2:12" ht="50.1" hidden="1" customHeight="1" x14ac:dyDescent="0.25">
      <c r="B380" s="79" t="s">
        <v>427</v>
      </c>
      <c r="C380" s="80" t="s">
        <v>160</v>
      </c>
      <c r="D380" s="90" t="s">
        <v>839</v>
      </c>
      <c r="E380" s="90" t="s">
        <v>840</v>
      </c>
      <c r="F380" s="90" t="s">
        <v>843</v>
      </c>
      <c r="G380" s="105">
        <v>3</v>
      </c>
      <c r="H380" s="105">
        <v>62</v>
      </c>
      <c r="I380" s="111">
        <f t="shared" si="10"/>
        <v>186</v>
      </c>
      <c r="J380" s="163"/>
      <c r="K380" s="87"/>
      <c r="L380" s="87"/>
    </row>
    <row r="381" spans="2:12" ht="50.1" hidden="1" customHeight="1" x14ac:dyDescent="0.25">
      <c r="B381" s="79" t="s">
        <v>427</v>
      </c>
      <c r="C381" s="80" t="s">
        <v>160</v>
      </c>
      <c r="D381" s="90" t="s">
        <v>839</v>
      </c>
      <c r="E381" s="105" t="s">
        <v>840</v>
      </c>
      <c r="F381" s="105" t="s">
        <v>844</v>
      </c>
      <c r="G381" s="105">
        <v>3</v>
      </c>
      <c r="H381" s="105">
        <v>100</v>
      </c>
      <c r="I381" s="111">
        <f t="shared" si="10"/>
        <v>300</v>
      </c>
      <c r="J381" s="163"/>
      <c r="K381" s="87"/>
      <c r="L381" s="87"/>
    </row>
    <row r="382" spans="2:12" ht="50.1" hidden="1" customHeight="1" x14ac:dyDescent="0.25">
      <c r="B382" s="79" t="s">
        <v>427</v>
      </c>
      <c r="C382" s="80" t="s">
        <v>160</v>
      </c>
      <c r="D382" s="90" t="s">
        <v>839</v>
      </c>
      <c r="E382" s="105" t="s">
        <v>840</v>
      </c>
      <c r="F382" s="105" t="s">
        <v>845</v>
      </c>
      <c r="G382" s="105">
        <v>8000</v>
      </c>
      <c r="H382" s="105">
        <v>0.7</v>
      </c>
      <c r="I382" s="111">
        <f t="shared" si="10"/>
        <v>5600</v>
      </c>
      <c r="J382" s="163"/>
      <c r="K382" s="87"/>
      <c r="L382" s="87"/>
    </row>
    <row r="383" spans="2:12" ht="50.1" hidden="1" customHeight="1" x14ac:dyDescent="0.25">
      <c r="B383" s="79" t="s">
        <v>427</v>
      </c>
      <c r="C383" s="80" t="s">
        <v>160</v>
      </c>
      <c r="D383" s="90" t="s">
        <v>839</v>
      </c>
      <c r="E383" s="293" t="s">
        <v>840</v>
      </c>
      <c r="F383" s="105" t="s">
        <v>846</v>
      </c>
      <c r="G383" s="105">
        <v>10</v>
      </c>
      <c r="H383" s="105">
        <v>2</v>
      </c>
      <c r="I383" s="111">
        <f t="shared" si="10"/>
        <v>20</v>
      </c>
      <c r="J383" s="163"/>
      <c r="K383" s="87"/>
      <c r="L383" s="87"/>
    </row>
    <row r="384" spans="2:12" ht="50.1" hidden="1" customHeight="1" x14ac:dyDescent="0.25">
      <c r="B384" s="79" t="s">
        <v>427</v>
      </c>
      <c r="C384" s="80" t="s">
        <v>160</v>
      </c>
      <c r="D384" s="90" t="s">
        <v>839</v>
      </c>
      <c r="E384" s="105" t="s">
        <v>847</v>
      </c>
      <c r="F384" s="105" t="s">
        <v>848</v>
      </c>
      <c r="G384" s="105">
        <v>1</v>
      </c>
      <c r="H384" s="105">
        <v>0</v>
      </c>
      <c r="I384" s="111">
        <f t="shared" si="10"/>
        <v>0</v>
      </c>
      <c r="J384" s="163"/>
      <c r="K384" s="87"/>
      <c r="L384" s="87"/>
    </row>
    <row r="385" spans="2:12" ht="50.1" hidden="1" customHeight="1" x14ac:dyDescent="0.25">
      <c r="B385" s="79" t="s">
        <v>427</v>
      </c>
      <c r="C385" s="80" t="s">
        <v>160</v>
      </c>
      <c r="D385" s="90" t="s">
        <v>839</v>
      </c>
      <c r="E385" s="90" t="s">
        <v>849</v>
      </c>
      <c r="F385" s="105" t="s">
        <v>850</v>
      </c>
      <c r="G385" s="105">
        <v>30</v>
      </c>
      <c r="H385" s="105">
        <v>0.3</v>
      </c>
      <c r="I385" s="111">
        <f t="shared" si="10"/>
        <v>9</v>
      </c>
      <c r="J385" s="163"/>
      <c r="K385" s="87"/>
      <c r="L385" s="87"/>
    </row>
    <row r="386" spans="2:12" ht="50.1" hidden="1" customHeight="1" x14ac:dyDescent="0.25">
      <c r="B386" s="79" t="s">
        <v>427</v>
      </c>
      <c r="C386" s="80" t="s">
        <v>160</v>
      </c>
      <c r="D386" s="90" t="s">
        <v>839</v>
      </c>
      <c r="E386" s="90" t="s">
        <v>849</v>
      </c>
      <c r="F386" s="105" t="s">
        <v>851</v>
      </c>
      <c r="G386" s="105">
        <v>15</v>
      </c>
      <c r="H386" s="105">
        <v>1.5</v>
      </c>
      <c r="I386" s="111">
        <f t="shared" si="10"/>
        <v>22.5</v>
      </c>
      <c r="J386" s="163"/>
      <c r="K386" s="87"/>
      <c r="L386" s="87"/>
    </row>
    <row r="387" spans="2:12" ht="50.1" hidden="1" customHeight="1" x14ac:dyDescent="0.25">
      <c r="B387" s="79" t="s">
        <v>427</v>
      </c>
      <c r="C387" s="80" t="s">
        <v>160</v>
      </c>
      <c r="D387" s="90" t="s">
        <v>839</v>
      </c>
      <c r="E387" s="105" t="s">
        <v>852</v>
      </c>
      <c r="F387" s="105" t="s">
        <v>853</v>
      </c>
      <c r="G387" s="105">
        <v>70</v>
      </c>
      <c r="H387" s="105">
        <v>90</v>
      </c>
      <c r="I387" s="111">
        <f t="shared" si="10"/>
        <v>6300</v>
      </c>
      <c r="J387" s="163"/>
      <c r="K387" s="87"/>
      <c r="L387" s="87"/>
    </row>
    <row r="388" spans="2:12" ht="50.1" hidden="1" customHeight="1" x14ac:dyDescent="0.25">
      <c r="B388" s="79" t="s">
        <v>427</v>
      </c>
      <c r="C388" s="80" t="s">
        <v>160</v>
      </c>
      <c r="D388" s="90" t="s">
        <v>839</v>
      </c>
      <c r="E388" s="90" t="s">
        <v>854</v>
      </c>
      <c r="F388" s="105" t="s">
        <v>855</v>
      </c>
      <c r="G388" s="105">
        <v>10</v>
      </c>
      <c r="H388" s="105">
        <v>2</v>
      </c>
      <c r="I388" s="111">
        <f t="shared" si="10"/>
        <v>20</v>
      </c>
      <c r="J388" s="163"/>
      <c r="K388" s="87"/>
      <c r="L388" s="87"/>
    </row>
    <row r="389" spans="2:12" ht="50.1" hidden="1" customHeight="1" x14ac:dyDescent="0.25">
      <c r="B389" s="79" t="s">
        <v>427</v>
      </c>
      <c r="C389" s="80" t="s">
        <v>160</v>
      </c>
      <c r="D389" s="90" t="s">
        <v>839</v>
      </c>
      <c r="E389" s="105" t="s">
        <v>856</v>
      </c>
      <c r="F389" s="105" t="s">
        <v>857</v>
      </c>
      <c r="G389" s="105">
        <v>1</v>
      </c>
      <c r="H389" s="105">
        <v>15</v>
      </c>
      <c r="I389" s="111">
        <f t="shared" si="10"/>
        <v>15</v>
      </c>
      <c r="J389" s="163"/>
      <c r="K389" s="87"/>
      <c r="L389" s="87"/>
    </row>
    <row r="390" spans="2:12" ht="50.1" hidden="1" customHeight="1" x14ac:dyDescent="0.25">
      <c r="B390" s="79" t="s">
        <v>427</v>
      </c>
      <c r="C390" s="80" t="s">
        <v>160</v>
      </c>
      <c r="D390" s="90" t="s">
        <v>839</v>
      </c>
      <c r="E390" s="105" t="s">
        <v>858</v>
      </c>
      <c r="F390" s="105" t="s">
        <v>859</v>
      </c>
      <c r="G390" s="105">
        <v>200</v>
      </c>
      <c r="H390" s="105">
        <v>1</v>
      </c>
      <c r="I390" s="111">
        <f t="shared" si="10"/>
        <v>200</v>
      </c>
      <c r="J390" s="163"/>
      <c r="K390" s="87"/>
      <c r="L390" s="87"/>
    </row>
    <row r="391" spans="2:12" ht="50.1" hidden="1" customHeight="1" x14ac:dyDescent="0.25">
      <c r="B391" s="79" t="s">
        <v>427</v>
      </c>
      <c r="C391" s="80" t="s">
        <v>160</v>
      </c>
      <c r="D391" s="90" t="s">
        <v>839</v>
      </c>
      <c r="E391" s="105" t="s">
        <v>860</v>
      </c>
      <c r="F391" s="105" t="s">
        <v>861</v>
      </c>
      <c r="G391" s="105">
        <v>400</v>
      </c>
      <c r="H391" s="105">
        <v>0.1</v>
      </c>
      <c r="I391" s="111">
        <f t="shared" si="10"/>
        <v>40</v>
      </c>
      <c r="J391" s="163"/>
      <c r="K391" s="87"/>
      <c r="L391" s="87"/>
    </row>
    <row r="392" spans="2:12" ht="50.1" hidden="1" customHeight="1" x14ac:dyDescent="0.25">
      <c r="B392" s="79" t="s">
        <v>427</v>
      </c>
      <c r="C392" s="80" t="s">
        <v>160</v>
      </c>
      <c r="D392" s="90" t="s">
        <v>839</v>
      </c>
      <c r="E392" s="105" t="s">
        <v>860</v>
      </c>
      <c r="F392" s="105" t="s">
        <v>862</v>
      </c>
      <c r="G392" s="105">
        <v>1</v>
      </c>
      <c r="H392" s="105">
        <v>100</v>
      </c>
      <c r="I392" s="111">
        <f t="shared" si="10"/>
        <v>100</v>
      </c>
      <c r="J392" s="163"/>
      <c r="K392" s="87"/>
      <c r="L392" s="87"/>
    </row>
    <row r="393" spans="2:12" ht="50.1" hidden="1" customHeight="1" x14ac:dyDescent="0.25">
      <c r="B393" s="79" t="s">
        <v>427</v>
      </c>
      <c r="C393" s="80" t="s">
        <v>160</v>
      </c>
      <c r="D393" s="90" t="s">
        <v>863</v>
      </c>
      <c r="E393" s="90" t="s">
        <v>864</v>
      </c>
      <c r="F393" s="90" t="s">
        <v>865</v>
      </c>
      <c r="G393" s="203">
        <v>2000</v>
      </c>
      <c r="H393" s="90">
        <v>0.12</v>
      </c>
      <c r="I393" s="111">
        <f t="shared" si="10"/>
        <v>240</v>
      </c>
      <c r="J393" s="163"/>
      <c r="K393" s="87"/>
      <c r="L393" s="87"/>
    </row>
    <row r="394" spans="2:12" ht="50.1" hidden="1" customHeight="1" x14ac:dyDescent="0.25">
      <c r="B394" s="79" t="s">
        <v>427</v>
      </c>
      <c r="C394" s="80" t="s">
        <v>160</v>
      </c>
      <c r="D394" s="90" t="s">
        <v>863</v>
      </c>
      <c r="E394" s="90" t="s">
        <v>866</v>
      </c>
      <c r="F394" s="90" t="s">
        <v>867</v>
      </c>
      <c r="G394" s="291">
        <v>1</v>
      </c>
      <c r="H394" s="105">
        <v>500</v>
      </c>
      <c r="I394" s="111">
        <f t="shared" si="10"/>
        <v>500</v>
      </c>
      <c r="J394" s="163"/>
      <c r="K394" s="87"/>
      <c r="L394" s="87"/>
    </row>
    <row r="395" spans="2:12" ht="50.1" hidden="1" customHeight="1" x14ac:dyDescent="0.25">
      <c r="B395" s="79" t="s">
        <v>427</v>
      </c>
      <c r="C395" s="80" t="s">
        <v>160</v>
      </c>
      <c r="D395" s="90" t="s">
        <v>863</v>
      </c>
      <c r="E395" s="90" t="s">
        <v>868</v>
      </c>
      <c r="F395" s="90" t="s">
        <v>869</v>
      </c>
      <c r="G395" s="203">
        <v>4000</v>
      </c>
      <c r="H395" s="105">
        <v>1.4999999999999999E-2</v>
      </c>
      <c r="I395" s="111">
        <f t="shared" si="10"/>
        <v>60</v>
      </c>
      <c r="J395" s="163"/>
      <c r="K395" s="87"/>
      <c r="L395" s="87"/>
    </row>
    <row r="396" spans="2:12" ht="50.1" hidden="1" customHeight="1" x14ac:dyDescent="0.25">
      <c r="B396" s="79" t="s">
        <v>427</v>
      </c>
      <c r="C396" s="80" t="s">
        <v>160</v>
      </c>
      <c r="D396" s="90" t="s">
        <v>863</v>
      </c>
      <c r="E396" s="90" t="s">
        <v>870</v>
      </c>
      <c r="F396" s="90" t="s">
        <v>871</v>
      </c>
      <c r="G396" s="204">
        <v>14</v>
      </c>
      <c r="H396" s="105">
        <v>10</v>
      </c>
      <c r="I396" s="111">
        <f t="shared" si="10"/>
        <v>140</v>
      </c>
      <c r="J396" s="163"/>
      <c r="K396" s="87"/>
      <c r="L396" s="87"/>
    </row>
    <row r="397" spans="2:12" ht="50.1" hidden="1" customHeight="1" x14ac:dyDescent="0.25">
      <c r="B397" s="79" t="s">
        <v>427</v>
      </c>
      <c r="C397" s="80" t="s">
        <v>160</v>
      </c>
      <c r="D397" s="90" t="s">
        <v>863</v>
      </c>
      <c r="E397" s="90" t="s">
        <v>872</v>
      </c>
      <c r="F397" s="90" t="s">
        <v>873</v>
      </c>
      <c r="G397" s="203">
        <v>7</v>
      </c>
      <c r="H397" s="105">
        <v>7</v>
      </c>
      <c r="I397" s="111">
        <f t="shared" si="10"/>
        <v>49</v>
      </c>
      <c r="J397" s="163"/>
      <c r="K397" s="87"/>
      <c r="L397" s="87"/>
    </row>
    <row r="398" spans="2:12" ht="50.1" hidden="1" customHeight="1" x14ac:dyDescent="0.25">
      <c r="B398" s="79" t="s">
        <v>427</v>
      </c>
      <c r="C398" s="80" t="s">
        <v>160</v>
      </c>
      <c r="D398" s="90" t="s">
        <v>863</v>
      </c>
      <c r="E398" s="90" t="s">
        <v>874</v>
      </c>
      <c r="F398" s="90" t="s">
        <v>875</v>
      </c>
      <c r="G398" s="204">
        <v>1300</v>
      </c>
      <c r="H398" s="105">
        <v>0.12</v>
      </c>
      <c r="I398" s="111">
        <f t="shared" si="10"/>
        <v>156</v>
      </c>
      <c r="J398" s="163"/>
      <c r="K398" s="87"/>
      <c r="L398" s="87"/>
    </row>
    <row r="399" spans="2:12" ht="50.1" hidden="1" customHeight="1" x14ac:dyDescent="0.25">
      <c r="B399" s="79" t="s">
        <v>427</v>
      </c>
      <c r="C399" s="80" t="s">
        <v>160</v>
      </c>
      <c r="D399" s="90" t="s">
        <v>863</v>
      </c>
      <c r="E399" s="90" t="s">
        <v>876</v>
      </c>
      <c r="F399" s="90" t="s">
        <v>877</v>
      </c>
      <c r="G399" s="203">
        <v>30</v>
      </c>
      <c r="H399" s="105">
        <v>2.5</v>
      </c>
      <c r="I399" s="111">
        <f t="shared" si="10"/>
        <v>75</v>
      </c>
      <c r="J399" s="163"/>
      <c r="K399" s="87"/>
      <c r="L399" s="87"/>
    </row>
    <row r="400" spans="2:12" ht="50.1" hidden="1" customHeight="1" x14ac:dyDescent="0.25">
      <c r="B400" s="79" t="s">
        <v>427</v>
      </c>
      <c r="C400" s="80" t="s">
        <v>160</v>
      </c>
      <c r="D400" s="90" t="s">
        <v>863</v>
      </c>
      <c r="E400" s="90" t="s">
        <v>878</v>
      </c>
      <c r="F400" s="90" t="s">
        <v>879</v>
      </c>
      <c r="G400" s="204">
        <v>8</v>
      </c>
      <c r="H400" s="105">
        <v>0</v>
      </c>
      <c r="I400" s="111">
        <f t="shared" si="10"/>
        <v>0</v>
      </c>
      <c r="J400" s="163"/>
      <c r="K400" s="87"/>
      <c r="L400" s="87"/>
    </row>
    <row r="401" spans="2:12" ht="50.1" hidden="1" customHeight="1" x14ac:dyDescent="0.25">
      <c r="B401" s="79" t="s">
        <v>427</v>
      </c>
      <c r="C401" s="80" t="s">
        <v>160</v>
      </c>
      <c r="D401" s="90" t="s">
        <v>863</v>
      </c>
      <c r="E401" s="90" t="s">
        <v>880</v>
      </c>
      <c r="F401" s="90" t="s">
        <v>881</v>
      </c>
      <c r="G401" s="203">
        <v>4</v>
      </c>
      <c r="H401" s="105">
        <v>40</v>
      </c>
      <c r="I401" s="111">
        <f t="shared" si="10"/>
        <v>160</v>
      </c>
      <c r="J401" s="163"/>
      <c r="K401" s="87"/>
      <c r="L401" s="87"/>
    </row>
    <row r="402" spans="2:12" ht="50.1" hidden="1" customHeight="1" x14ac:dyDescent="0.25">
      <c r="B402" s="79" t="s">
        <v>427</v>
      </c>
      <c r="C402" s="80" t="s">
        <v>160</v>
      </c>
      <c r="D402" s="90" t="s">
        <v>863</v>
      </c>
      <c r="E402" s="90" t="s">
        <v>882</v>
      </c>
      <c r="F402" s="90" t="s">
        <v>883</v>
      </c>
      <c r="G402" s="204">
        <v>8</v>
      </c>
      <c r="H402" s="105">
        <v>44</v>
      </c>
      <c r="I402" s="111">
        <f t="shared" si="10"/>
        <v>352</v>
      </c>
      <c r="J402" s="163"/>
      <c r="K402" s="87"/>
      <c r="L402" s="87"/>
    </row>
    <row r="403" spans="2:12" ht="50.1" hidden="1" customHeight="1" x14ac:dyDescent="0.25">
      <c r="B403" s="79" t="s">
        <v>427</v>
      </c>
      <c r="C403" s="80" t="s">
        <v>160</v>
      </c>
      <c r="D403" s="90" t="s">
        <v>863</v>
      </c>
      <c r="E403" s="90" t="s">
        <v>882</v>
      </c>
      <c r="F403" s="90" t="s">
        <v>884</v>
      </c>
      <c r="G403" s="203">
        <v>4</v>
      </c>
      <c r="H403" s="105">
        <v>25</v>
      </c>
      <c r="I403" s="111">
        <f t="shared" si="10"/>
        <v>100</v>
      </c>
      <c r="J403" s="163"/>
      <c r="K403" s="87"/>
      <c r="L403" s="87"/>
    </row>
    <row r="404" spans="2:12" ht="50.1" hidden="1" customHeight="1" x14ac:dyDescent="0.25">
      <c r="B404" s="79" t="s">
        <v>427</v>
      </c>
      <c r="C404" s="80" t="s">
        <v>160</v>
      </c>
      <c r="D404" s="90" t="s">
        <v>863</v>
      </c>
      <c r="E404" s="90" t="s">
        <v>885</v>
      </c>
      <c r="F404" s="90" t="s">
        <v>886</v>
      </c>
      <c r="G404" s="204">
        <v>800</v>
      </c>
      <c r="H404" s="105">
        <v>0.1</v>
      </c>
      <c r="I404" s="111">
        <f t="shared" si="10"/>
        <v>80</v>
      </c>
      <c r="J404" s="163"/>
      <c r="K404" s="87"/>
      <c r="L404" s="87"/>
    </row>
    <row r="405" spans="2:12" ht="50.1" hidden="1" customHeight="1" x14ac:dyDescent="0.25">
      <c r="B405" s="79" t="s">
        <v>427</v>
      </c>
      <c r="C405" s="80" t="s">
        <v>160</v>
      </c>
      <c r="D405" s="90" t="s">
        <v>863</v>
      </c>
      <c r="E405" s="90" t="s">
        <v>887</v>
      </c>
      <c r="F405" s="90" t="s">
        <v>888</v>
      </c>
      <c r="G405" s="203">
        <v>14</v>
      </c>
      <c r="H405" s="105">
        <v>2.5</v>
      </c>
      <c r="I405" s="111">
        <f t="shared" si="10"/>
        <v>35</v>
      </c>
      <c r="J405" s="163"/>
      <c r="K405" s="87"/>
      <c r="L405" s="87"/>
    </row>
    <row r="406" spans="2:12" ht="50.1" hidden="1" customHeight="1" x14ac:dyDescent="0.25">
      <c r="B406" s="79" t="s">
        <v>427</v>
      </c>
      <c r="C406" s="80" t="s">
        <v>160</v>
      </c>
      <c r="D406" s="90" t="s">
        <v>863</v>
      </c>
      <c r="E406" s="90" t="s">
        <v>889</v>
      </c>
      <c r="F406" s="90" t="s">
        <v>890</v>
      </c>
      <c r="G406" s="204">
        <v>3</v>
      </c>
      <c r="H406" s="105">
        <v>55</v>
      </c>
      <c r="I406" s="111">
        <f t="shared" si="10"/>
        <v>165</v>
      </c>
      <c r="J406" s="163"/>
      <c r="K406" s="87"/>
      <c r="L406" s="87"/>
    </row>
    <row r="407" spans="2:12" ht="50.1" hidden="1" customHeight="1" x14ac:dyDescent="0.25">
      <c r="B407" s="79" t="s">
        <v>427</v>
      </c>
      <c r="C407" s="80" t="s">
        <v>160</v>
      </c>
      <c r="D407" s="90" t="s">
        <v>863</v>
      </c>
      <c r="E407" s="90" t="s">
        <v>891</v>
      </c>
      <c r="F407" s="90" t="s">
        <v>892</v>
      </c>
      <c r="G407" s="290">
        <v>1</v>
      </c>
      <c r="H407" s="105">
        <v>0</v>
      </c>
      <c r="I407" s="111">
        <f t="shared" si="10"/>
        <v>0</v>
      </c>
      <c r="J407" s="163"/>
      <c r="K407" s="87"/>
      <c r="L407" s="87"/>
    </row>
    <row r="408" spans="2:12" ht="50.1" hidden="1" customHeight="1" x14ac:dyDescent="0.25">
      <c r="B408" s="79" t="s">
        <v>427</v>
      </c>
      <c r="C408" s="80" t="s">
        <v>160</v>
      </c>
      <c r="D408" s="90" t="s">
        <v>863</v>
      </c>
      <c r="E408" s="90" t="s">
        <v>891</v>
      </c>
      <c r="F408" s="90" t="s">
        <v>893</v>
      </c>
      <c r="G408" s="204">
        <v>10</v>
      </c>
      <c r="H408" s="105">
        <v>2.5</v>
      </c>
      <c r="I408" s="111">
        <f t="shared" si="10"/>
        <v>25</v>
      </c>
      <c r="J408" s="163"/>
      <c r="K408" s="87"/>
      <c r="L408" s="87"/>
    </row>
    <row r="409" spans="2:12" ht="50.1" hidden="1" customHeight="1" x14ac:dyDescent="0.25">
      <c r="B409" s="79" t="s">
        <v>427</v>
      </c>
      <c r="C409" s="80" t="s">
        <v>160</v>
      </c>
      <c r="D409" s="90" t="s">
        <v>863</v>
      </c>
      <c r="E409" s="90" t="s">
        <v>891</v>
      </c>
      <c r="F409" s="90" t="s">
        <v>894</v>
      </c>
      <c r="G409" s="203">
        <v>1</v>
      </c>
      <c r="H409" s="105">
        <v>10</v>
      </c>
      <c r="I409" s="111">
        <f t="shared" si="10"/>
        <v>10</v>
      </c>
      <c r="J409" s="163"/>
      <c r="K409" s="87"/>
      <c r="L409" s="87"/>
    </row>
    <row r="410" spans="2:12" ht="50.1" hidden="1" customHeight="1" x14ac:dyDescent="0.25">
      <c r="B410" s="79" t="s">
        <v>427</v>
      </c>
      <c r="C410" s="80" t="s">
        <v>160</v>
      </c>
      <c r="D410" s="90" t="s">
        <v>863</v>
      </c>
      <c r="E410" s="90" t="s">
        <v>895</v>
      </c>
      <c r="F410" s="90" t="s">
        <v>896</v>
      </c>
      <c r="G410" s="204">
        <v>1</v>
      </c>
      <c r="H410" s="105">
        <v>400</v>
      </c>
      <c r="I410" s="111">
        <f t="shared" si="10"/>
        <v>400</v>
      </c>
      <c r="J410" s="163"/>
      <c r="K410" s="87"/>
      <c r="L410" s="87"/>
    </row>
    <row r="411" spans="2:12" ht="50.1" hidden="1" customHeight="1" x14ac:dyDescent="0.25">
      <c r="B411" s="79" t="s">
        <v>427</v>
      </c>
      <c r="C411" s="80" t="s">
        <v>160</v>
      </c>
      <c r="D411" s="90" t="s">
        <v>863</v>
      </c>
      <c r="E411" s="105" t="s">
        <v>887</v>
      </c>
      <c r="F411" s="105" t="s">
        <v>897</v>
      </c>
      <c r="G411" s="105">
        <v>14</v>
      </c>
      <c r="H411" s="105">
        <v>2.5</v>
      </c>
      <c r="I411" s="111">
        <f t="shared" si="10"/>
        <v>35</v>
      </c>
      <c r="J411" s="163"/>
      <c r="K411" s="87"/>
      <c r="L411" s="87"/>
    </row>
    <row r="412" spans="2:12" ht="50.1" hidden="1" customHeight="1" x14ac:dyDescent="0.25">
      <c r="B412" s="79" t="s">
        <v>427</v>
      </c>
      <c r="C412" s="80" t="s">
        <v>160</v>
      </c>
      <c r="D412" s="90" t="s">
        <v>898</v>
      </c>
      <c r="E412" s="90" t="s">
        <v>899</v>
      </c>
      <c r="F412" s="90" t="s">
        <v>900</v>
      </c>
      <c r="G412" s="90">
        <v>100</v>
      </c>
      <c r="H412" s="90">
        <v>0.35</v>
      </c>
      <c r="I412" s="111">
        <f t="shared" si="10"/>
        <v>35</v>
      </c>
      <c r="J412" s="163"/>
      <c r="K412" s="87"/>
      <c r="L412" s="87"/>
    </row>
    <row r="413" spans="2:12" ht="50.1" hidden="1" customHeight="1" x14ac:dyDescent="0.25">
      <c r="B413" s="79" t="s">
        <v>427</v>
      </c>
      <c r="C413" s="80" t="s">
        <v>160</v>
      </c>
      <c r="D413" s="90" t="s">
        <v>898</v>
      </c>
      <c r="E413" s="90" t="s">
        <v>901</v>
      </c>
      <c r="F413" s="90" t="s">
        <v>902</v>
      </c>
      <c r="G413" s="105">
        <v>15</v>
      </c>
      <c r="H413" s="105">
        <v>1.5</v>
      </c>
      <c r="I413" s="111">
        <f t="shared" si="10"/>
        <v>22.5</v>
      </c>
      <c r="J413" s="163"/>
      <c r="K413" s="87"/>
      <c r="L413" s="87"/>
    </row>
    <row r="414" spans="2:12" ht="50.1" hidden="1" customHeight="1" x14ac:dyDescent="0.25">
      <c r="B414" s="79" t="s">
        <v>427</v>
      </c>
      <c r="C414" s="80" t="s">
        <v>160</v>
      </c>
      <c r="D414" s="90" t="s">
        <v>898</v>
      </c>
      <c r="E414" s="90" t="s">
        <v>903</v>
      </c>
      <c r="F414" s="90" t="s">
        <v>904</v>
      </c>
      <c r="G414" s="105">
        <v>450</v>
      </c>
      <c r="H414" s="105">
        <v>4</v>
      </c>
      <c r="I414" s="111">
        <f t="shared" si="10"/>
        <v>1800</v>
      </c>
      <c r="J414" s="163"/>
      <c r="K414" s="87"/>
      <c r="L414" s="87"/>
    </row>
    <row r="415" spans="2:12" ht="50.1" hidden="1" customHeight="1" x14ac:dyDescent="0.25">
      <c r="B415" s="79" t="s">
        <v>427</v>
      </c>
      <c r="C415" s="80" t="s">
        <v>160</v>
      </c>
      <c r="D415" s="90" t="s">
        <v>898</v>
      </c>
      <c r="E415" s="90" t="s">
        <v>903</v>
      </c>
      <c r="F415" s="105" t="s">
        <v>905</v>
      </c>
      <c r="G415" s="105">
        <v>200</v>
      </c>
      <c r="H415" s="105">
        <v>4</v>
      </c>
      <c r="I415" s="111">
        <f t="shared" si="10"/>
        <v>800</v>
      </c>
      <c r="J415" s="163"/>
      <c r="K415" s="87"/>
      <c r="L415" s="87"/>
    </row>
    <row r="416" spans="2:12" ht="50.1" hidden="1" customHeight="1" x14ac:dyDescent="0.25">
      <c r="B416" s="79" t="s">
        <v>427</v>
      </c>
      <c r="C416" s="80" t="s">
        <v>160</v>
      </c>
      <c r="D416" s="90" t="s">
        <v>898</v>
      </c>
      <c r="E416" s="90" t="s">
        <v>903</v>
      </c>
      <c r="F416" s="105" t="s">
        <v>906</v>
      </c>
      <c r="G416" s="105">
        <v>250</v>
      </c>
      <c r="H416" s="105">
        <v>22</v>
      </c>
      <c r="I416" s="111">
        <f t="shared" si="10"/>
        <v>5500</v>
      </c>
      <c r="J416" s="163"/>
      <c r="K416" s="87"/>
      <c r="L416" s="87"/>
    </row>
    <row r="417" spans="2:12" ht="50.1" hidden="1" customHeight="1" x14ac:dyDescent="0.25">
      <c r="B417" s="79" t="s">
        <v>427</v>
      </c>
      <c r="C417" s="80" t="s">
        <v>160</v>
      </c>
      <c r="D417" s="90" t="s">
        <v>898</v>
      </c>
      <c r="E417" s="105" t="s">
        <v>907</v>
      </c>
      <c r="F417" s="105" t="s">
        <v>908</v>
      </c>
      <c r="G417" s="105">
        <v>25</v>
      </c>
      <c r="H417" s="105">
        <v>2.5</v>
      </c>
      <c r="I417" s="111">
        <f t="shared" si="10"/>
        <v>62.5</v>
      </c>
      <c r="J417" s="163"/>
      <c r="K417" s="87"/>
      <c r="L417" s="87"/>
    </row>
    <row r="418" spans="2:12" ht="50.1" hidden="1" customHeight="1" x14ac:dyDescent="0.25">
      <c r="B418" s="79" t="s">
        <v>427</v>
      </c>
      <c r="C418" s="80" t="s">
        <v>160</v>
      </c>
      <c r="D418" s="90" t="s">
        <v>898</v>
      </c>
      <c r="E418" s="105" t="s">
        <v>909</v>
      </c>
      <c r="F418" s="105" t="s">
        <v>910</v>
      </c>
      <c r="G418" s="105">
        <v>80</v>
      </c>
      <c r="H418" s="105">
        <v>2.2000000000000002</v>
      </c>
      <c r="I418" s="111">
        <f t="shared" si="10"/>
        <v>176</v>
      </c>
      <c r="J418" s="163"/>
      <c r="K418" s="87"/>
      <c r="L418" s="87"/>
    </row>
    <row r="419" spans="2:12" ht="50.1" hidden="1" customHeight="1" x14ac:dyDescent="0.25">
      <c r="B419" s="79" t="s">
        <v>427</v>
      </c>
      <c r="C419" s="80" t="s">
        <v>160</v>
      </c>
      <c r="D419" s="90" t="s">
        <v>898</v>
      </c>
      <c r="E419" s="105" t="s">
        <v>909</v>
      </c>
      <c r="F419" s="105" t="s">
        <v>911</v>
      </c>
      <c r="G419" s="105">
        <v>10</v>
      </c>
      <c r="H419" s="105">
        <v>0</v>
      </c>
      <c r="I419" s="111">
        <f t="shared" si="10"/>
        <v>0</v>
      </c>
      <c r="J419" s="163"/>
      <c r="K419" s="87"/>
      <c r="L419" s="87"/>
    </row>
    <row r="420" spans="2:12" ht="50.1" hidden="1" customHeight="1" x14ac:dyDescent="0.25">
      <c r="B420" s="79" t="s">
        <v>427</v>
      </c>
      <c r="C420" s="80" t="s">
        <v>160</v>
      </c>
      <c r="D420" s="90" t="s">
        <v>898</v>
      </c>
      <c r="E420" s="105" t="s">
        <v>912</v>
      </c>
      <c r="F420" s="105" t="s">
        <v>913</v>
      </c>
      <c r="G420" s="105">
        <v>30</v>
      </c>
      <c r="H420" s="105">
        <v>0.3</v>
      </c>
      <c r="I420" s="111">
        <f t="shared" si="10"/>
        <v>9</v>
      </c>
      <c r="J420" s="163"/>
      <c r="K420" s="87"/>
      <c r="L420" s="87"/>
    </row>
    <row r="421" spans="2:12" ht="50.1" hidden="1" customHeight="1" x14ac:dyDescent="0.25">
      <c r="B421" s="79" t="s">
        <v>427</v>
      </c>
      <c r="C421" s="80" t="s">
        <v>160</v>
      </c>
      <c r="D421" s="90" t="s">
        <v>898</v>
      </c>
      <c r="E421" s="105" t="s">
        <v>914</v>
      </c>
      <c r="F421" s="105" t="s">
        <v>915</v>
      </c>
      <c r="G421" s="110">
        <v>1</v>
      </c>
      <c r="H421" s="105">
        <v>0</v>
      </c>
      <c r="I421" s="111">
        <f t="shared" si="10"/>
        <v>0</v>
      </c>
      <c r="J421" s="163"/>
      <c r="K421" s="87"/>
      <c r="L421" s="87"/>
    </row>
    <row r="422" spans="2:12" ht="50.1" hidden="1" customHeight="1" x14ac:dyDescent="0.25">
      <c r="B422" s="79" t="s">
        <v>427</v>
      </c>
      <c r="C422" s="80" t="s">
        <v>160</v>
      </c>
      <c r="D422" s="90" t="s">
        <v>898</v>
      </c>
      <c r="E422" s="105" t="s">
        <v>916</v>
      </c>
      <c r="F422" s="105" t="s">
        <v>917</v>
      </c>
      <c r="G422" s="105">
        <v>2</v>
      </c>
      <c r="H422" s="105">
        <v>100</v>
      </c>
      <c r="I422" s="111">
        <f t="shared" si="10"/>
        <v>200</v>
      </c>
      <c r="J422" s="163"/>
      <c r="K422" s="87"/>
      <c r="L422" s="87"/>
    </row>
    <row r="423" spans="2:12" ht="50.1" hidden="1" customHeight="1" x14ac:dyDescent="0.25">
      <c r="B423" s="79" t="s">
        <v>427</v>
      </c>
      <c r="C423" s="80" t="s">
        <v>160</v>
      </c>
      <c r="D423" s="90" t="s">
        <v>898</v>
      </c>
      <c r="E423" s="105" t="s">
        <v>916</v>
      </c>
      <c r="F423" s="105" t="s">
        <v>918</v>
      </c>
      <c r="G423" s="105">
        <v>10</v>
      </c>
      <c r="H423" s="105">
        <v>4</v>
      </c>
      <c r="I423" s="111">
        <f>G423*H423</f>
        <v>40</v>
      </c>
      <c r="J423" s="163"/>
      <c r="K423" s="87"/>
      <c r="L423" s="87"/>
    </row>
    <row r="424" spans="2:12" ht="50.1" hidden="1" customHeight="1" x14ac:dyDescent="0.25">
      <c r="B424" s="79" t="s">
        <v>919</v>
      </c>
      <c r="C424" s="294" t="s">
        <v>175</v>
      </c>
      <c r="D424" s="295" t="s">
        <v>920</v>
      </c>
      <c r="E424" s="17" t="s">
        <v>921</v>
      </c>
      <c r="F424" s="17" t="s">
        <v>922</v>
      </c>
      <c r="G424" s="17">
        <v>1</v>
      </c>
      <c r="H424" s="296">
        <v>2000</v>
      </c>
      <c r="I424" s="297">
        <v>2000</v>
      </c>
      <c r="J424" s="163">
        <v>10000</v>
      </c>
      <c r="K424" s="87"/>
      <c r="L424" s="87"/>
    </row>
    <row r="425" spans="2:12" ht="50.1" hidden="1" customHeight="1" x14ac:dyDescent="0.25">
      <c r="B425" s="79" t="s">
        <v>919</v>
      </c>
      <c r="C425" s="294" t="s">
        <v>175</v>
      </c>
      <c r="D425" s="295" t="s">
        <v>920</v>
      </c>
      <c r="E425" s="17" t="s">
        <v>923</v>
      </c>
      <c r="F425" s="17" t="s">
        <v>924</v>
      </c>
      <c r="G425" s="17">
        <v>0</v>
      </c>
      <c r="H425" s="17">
        <v>0</v>
      </c>
      <c r="I425" s="297">
        <v>0</v>
      </c>
      <c r="J425" s="163"/>
      <c r="K425" s="87"/>
      <c r="L425" s="87"/>
    </row>
    <row r="426" spans="2:12" ht="50.1" hidden="1" customHeight="1" x14ac:dyDescent="0.25">
      <c r="B426" s="79" t="s">
        <v>919</v>
      </c>
      <c r="C426" s="294" t="s">
        <v>175</v>
      </c>
      <c r="D426" s="295" t="s">
        <v>920</v>
      </c>
      <c r="E426" s="17" t="s">
        <v>925</v>
      </c>
      <c r="F426" s="17" t="s">
        <v>926</v>
      </c>
      <c r="G426" s="17">
        <v>1</v>
      </c>
      <c r="H426" s="17">
        <v>50</v>
      </c>
      <c r="I426" s="297">
        <v>50</v>
      </c>
      <c r="J426" s="163"/>
      <c r="K426" s="87"/>
      <c r="L426" s="87"/>
    </row>
    <row r="427" spans="2:12" ht="50.1" hidden="1" customHeight="1" x14ac:dyDescent="0.25">
      <c r="B427" s="79" t="s">
        <v>919</v>
      </c>
      <c r="C427" s="294" t="s">
        <v>175</v>
      </c>
      <c r="D427" s="295" t="s">
        <v>920</v>
      </c>
      <c r="E427" s="17" t="s">
        <v>927</v>
      </c>
      <c r="F427" s="17" t="s">
        <v>928</v>
      </c>
      <c r="G427" s="17">
        <v>1</v>
      </c>
      <c r="H427" s="298" t="s">
        <v>929</v>
      </c>
      <c r="I427" s="297">
        <v>100</v>
      </c>
      <c r="J427" s="163"/>
      <c r="K427" s="87"/>
      <c r="L427" s="87"/>
    </row>
    <row r="428" spans="2:12" ht="50.1" hidden="1" customHeight="1" x14ac:dyDescent="0.25">
      <c r="B428" s="79" t="s">
        <v>919</v>
      </c>
      <c r="C428" s="294" t="s">
        <v>175</v>
      </c>
      <c r="D428" s="295" t="s">
        <v>920</v>
      </c>
      <c r="E428" s="17" t="s">
        <v>927</v>
      </c>
      <c r="F428" s="17" t="s">
        <v>930</v>
      </c>
      <c r="G428" s="17">
        <v>1</v>
      </c>
      <c r="H428" s="298" t="s">
        <v>931</v>
      </c>
      <c r="I428" s="297">
        <v>1000</v>
      </c>
      <c r="J428" s="163"/>
      <c r="K428" s="87"/>
      <c r="L428" s="87"/>
    </row>
    <row r="429" spans="2:12" ht="50.1" hidden="1" customHeight="1" x14ac:dyDescent="0.25">
      <c r="B429" s="79" t="s">
        <v>919</v>
      </c>
      <c r="C429" s="294" t="s">
        <v>175</v>
      </c>
      <c r="D429" s="295" t="s">
        <v>920</v>
      </c>
      <c r="E429" s="17" t="s">
        <v>927</v>
      </c>
      <c r="F429" s="17" t="s">
        <v>932</v>
      </c>
      <c r="G429" s="17">
        <v>3</v>
      </c>
      <c r="H429" s="298" t="s">
        <v>933</v>
      </c>
      <c r="I429" s="297">
        <v>99.99</v>
      </c>
      <c r="J429" s="163"/>
      <c r="K429" s="87"/>
      <c r="L429" s="87"/>
    </row>
    <row r="430" spans="2:12" ht="50.1" hidden="1" customHeight="1" x14ac:dyDescent="0.25">
      <c r="B430" s="79" t="s">
        <v>919</v>
      </c>
      <c r="C430" s="294" t="s">
        <v>175</v>
      </c>
      <c r="D430" s="295" t="s">
        <v>920</v>
      </c>
      <c r="E430" s="17" t="s">
        <v>927</v>
      </c>
      <c r="F430" s="17" t="s">
        <v>934</v>
      </c>
      <c r="G430" s="17">
        <v>2</v>
      </c>
      <c r="H430" s="298" t="s">
        <v>935</v>
      </c>
      <c r="I430" s="297">
        <v>180</v>
      </c>
      <c r="J430" s="163"/>
      <c r="K430" s="87"/>
      <c r="L430" s="87"/>
    </row>
    <row r="431" spans="2:12" ht="50.1" hidden="1" customHeight="1" x14ac:dyDescent="0.25">
      <c r="B431" s="79" t="s">
        <v>919</v>
      </c>
      <c r="C431" s="294" t="s">
        <v>175</v>
      </c>
      <c r="D431" s="295" t="s">
        <v>920</v>
      </c>
      <c r="E431" s="17" t="s">
        <v>927</v>
      </c>
      <c r="F431" s="17" t="s">
        <v>936</v>
      </c>
      <c r="G431" s="17">
        <v>50</v>
      </c>
      <c r="H431" s="298" t="s">
        <v>937</v>
      </c>
      <c r="I431" s="297">
        <v>0</v>
      </c>
      <c r="J431" s="163"/>
      <c r="K431" s="87"/>
      <c r="L431" s="87"/>
    </row>
    <row r="432" spans="2:12" ht="50.1" hidden="1" customHeight="1" x14ac:dyDescent="0.25">
      <c r="B432" s="79" t="s">
        <v>919</v>
      </c>
      <c r="C432" s="294" t="s">
        <v>175</v>
      </c>
      <c r="D432" s="295" t="s">
        <v>920</v>
      </c>
      <c r="E432" s="17" t="s">
        <v>938</v>
      </c>
      <c r="F432" s="17" t="s">
        <v>939</v>
      </c>
      <c r="G432" s="17">
        <v>10</v>
      </c>
      <c r="H432" s="17">
        <v>90</v>
      </c>
      <c r="I432" s="297">
        <v>900</v>
      </c>
      <c r="J432" s="163"/>
      <c r="K432" s="87"/>
      <c r="L432" s="87"/>
    </row>
    <row r="433" spans="2:12" ht="50.1" hidden="1" customHeight="1" x14ac:dyDescent="0.25">
      <c r="B433" s="79" t="s">
        <v>919</v>
      </c>
      <c r="C433" s="294" t="s">
        <v>175</v>
      </c>
      <c r="D433" s="295" t="s">
        <v>920</v>
      </c>
      <c r="E433" s="17" t="s">
        <v>940</v>
      </c>
      <c r="F433" s="17" t="s">
        <v>941</v>
      </c>
      <c r="G433" s="17">
        <v>1</v>
      </c>
      <c r="H433" s="17">
        <v>100</v>
      </c>
      <c r="I433" s="297">
        <v>100</v>
      </c>
      <c r="J433" s="163"/>
      <c r="K433" s="87"/>
      <c r="L433" s="87"/>
    </row>
    <row r="434" spans="2:12" ht="50.1" hidden="1" customHeight="1" x14ac:dyDescent="0.25">
      <c r="B434" s="79" t="s">
        <v>919</v>
      </c>
      <c r="C434" s="294" t="s">
        <v>175</v>
      </c>
      <c r="D434" s="295" t="s">
        <v>920</v>
      </c>
      <c r="E434" s="17" t="s">
        <v>942</v>
      </c>
      <c r="F434" s="17" t="s">
        <v>943</v>
      </c>
      <c r="G434" s="17">
        <v>1</v>
      </c>
      <c r="H434" s="17">
        <v>400</v>
      </c>
      <c r="I434" s="297">
        <v>400</v>
      </c>
      <c r="J434" s="163"/>
      <c r="K434" s="87"/>
      <c r="L434" s="87"/>
    </row>
    <row r="435" spans="2:12" ht="50.1" hidden="1" customHeight="1" x14ac:dyDescent="0.25">
      <c r="B435" s="79" t="s">
        <v>919</v>
      </c>
      <c r="C435" s="294" t="s">
        <v>175</v>
      </c>
      <c r="D435" s="295" t="s">
        <v>920</v>
      </c>
      <c r="E435" s="117" t="s">
        <v>944</v>
      </c>
      <c r="F435" s="117" t="s">
        <v>945</v>
      </c>
      <c r="G435" s="117">
        <v>5000</v>
      </c>
      <c r="H435" s="117">
        <v>0.4</v>
      </c>
      <c r="I435" s="297">
        <v>2000</v>
      </c>
      <c r="J435" s="163"/>
      <c r="K435" s="87"/>
      <c r="L435" s="87"/>
    </row>
    <row r="436" spans="2:12" ht="50.1" hidden="1" customHeight="1" x14ac:dyDescent="0.25">
      <c r="B436" s="79" t="s">
        <v>919</v>
      </c>
      <c r="C436" s="294" t="s">
        <v>175</v>
      </c>
      <c r="D436" s="295" t="s">
        <v>920</v>
      </c>
      <c r="E436" s="17" t="s">
        <v>946</v>
      </c>
      <c r="F436" s="17" t="s">
        <v>947</v>
      </c>
      <c r="G436" s="17">
        <v>1</v>
      </c>
      <c r="H436" s="17">
        <v>100</v>
      </c>
      <c r="I436" s="297">
        <v>100</v>
      </c>
      <c r="J436" s="163"/>
      <c r="K436" s="87"/>
      <c r="L436" s="87"/>
    </row>
    <row r="437" spans="2:12" ht="50.1" hidden="1" customHeight="1" x14ac:dyDescent="0.25">
      <c r="B437" s="79" t="s">
        <v>919</v>
      </c>
      <c r="C437" s="294" t="s">
        <v>175</v>
      </c>
      <c r="D437" s="295" t="s">
        <v>920</v>
      </c>
      <c r="E437" s="17" t="s">
        <v>946</v>
      </c>
      <c r="F437" s="17" t="s">
        <v>948</v>
      </c>
      <c r="G437" s="17">
        <v>1</v>
      </c>
      <c r="H437" s="17">
        <v>100</v>
      </c>
      <c r="I437" s="297">
        <v>100</v>
      </c>
      <c r="J437" s="163"/>
      <c r="K437" s="87"/>
      <c r="L437" s="87"/>
    </row>
    <row r="438" spans="2:12" ht="50.1" hidden="1" customHeight="1" x14ac:dyDescent="0.25">
      <c r="B438" s="79" t="s">
        <v>919</v>
      </c>
      <c r="C438" s="294" t="s">
        <v>175</v>
      </c>
      <c r="D438" s="295" t="s">
        <v>920</v>
      </c>
      <c r="E438" s="17" t="s">
        <v>946</v>
      </c>
      <c r="F438" s="17" t="s">
        <v>949</v>
      </c>
      <c r="G438" s="17">
        <v>1</v>
      </c>
      <c r="H438" s="17">
        <v>100</v>
      </c>
      <c r="I438" s="297">
        <v>100</v>
      </c>
      <c r="J438" s="163"/>
      <c r="K438" s="87"/>
      <c r="L438" s="87"/>
    </row>
    <row r="439" spans="2:12" ht="50.1" hidden="1" customHeight="1" x14ac:dyDescent="0.25">
      <c r="B439" s="79" t="s">
        <v>919</v>
      </c>
      <c r="C439" s="294" t="s">
        <v>175</v>
      </c>
      <c r="D439" s="295" t="s">
        <v>920</v>
      </c>
      <c r="E439" s="17" t="s">
        <v>946</v>
      </c>
      <c r="F439" s="17" t="s">
        <v>950</v>
      </c>
      <c r="G439" s="17">
        <v>1</v>
      </c>
      <c r="H439" s="17">
        <v>100</v>
      </c>
      <c r="I439" s="297">
        <v>100</v>
      </c>
      <c r="J439" s="163"/>
      <c r="K439" s="87"/>
      <c r="L439" s="87"/>
    </row>
    <row r="440" spans="2:12" ht="50.1" hidden="1" customHeight="1" x14ac:dyDescent="0.25">
      <c r="B440" s="79" t="s">
        <v>919</v>
      </c>
      <c r="C440" s="294" t="s">
        <v>175</v>
      </c>
      <c r="D440" s="295" t="s">
        <v>951</v>
      </c>
      <c r="E440" s="17" t="s">
        <v>952</v>
      </c>
      <c r="F440" s="17" t="s">
        <v>953</v>
      </c>
      <c r="G440" s="17">
        <v>1</v>
      </c>
      <c r="H440" s="17">
        <v>10</v>
      </c>
      <c r="I440" s="297">
        <v>10</v>
      </c>
      <c r="J440" s="163"/>
      <c r="K440" s="87"/>
      <c r="L440" s="87"/>
    </row>
    <row r="441" spans="2:12" ht="50.1" hidden="1" customHeight="1" x14ac:dyDescent="0.25">
      <c r="B441" s="79" t="s">
        <v>919</v>
      </c>
      <c r="C441" s="294" t="s">
        <v>175</v>
      </c>
      <c r="D441" s="295" t="s">
        <v>951</v>
      </c>
      <c r="E441" s="17" t="s">
        <v>954</v>
      </c>
      <c r="F441" s="17" t="s">
        <v>955</v>
      </c>
      <c r="G441" s="17">
        <v>1000</v>
      </c>
      <c r="H441" s="17">
        <v>0</v>
      </c>
      <c r="I441" s="297">
        <v>0</v>
      </c>
      <c r="J441" s="163"/>
      <c r="K441" s="87"/>
      <c r="L441" s="87"/>
    </row>
    <row r="442" spans="2:12" ht="50.1" hidden="1" customHeight="1" x14ac:dyDescent="0.25">
      <c r="B442" s="79" t="s">
        <v>919</v>
      </c>
      <c r="C442" s="294" t="s">
        <v>175</v>
      </c>
      <c r="D442" s="295" t="s">
        <v>951</v>
      </c>
      <c r="E442" s="17" t="s">
        <v>956</v>
      </c>
      <c r="F442" s="17" t="s">
        <v>957</v>
      </c>
      <c r="G442" s="17">
        <v>1</v>
      </c>
      <c r="H442" s="17">
        <v>100</v>
      </c>
      <c r="I442" s="297">
        <v>100</v>
      </c>
      <c r="J442" s="163"/>
      <c r="K442" s="87"/>
      <c r="L442" s="87"/>
    </row>
    <row r="443" spans="2:12" ht="50.1" hidden="1" customHeight="1" x14ac:dyDescent="0.25">
      <c r="B443" s="79" t="s">
        <v>919</v>
      </c>
      <c r="C443" s="294" t="s">
        <v>175</v>
      </c>
      <c r="D443" s="295" t="s">
        <v>951</v>
      </c>
      <c r="E443" s="17" t="s">
        <v>958</v>
      </c>
      <c r="F443" s="17" t="s">
        <v>959</v>
      </c>
      <c r="G443" s="17">
        <v>50</v>
      </c>
      <c r="H443" s="17">
        <v>0</v>
      </c>
      <c r="I443" s="297">
        <v>0</v>
      </c>
      <c r="J443" s="163"/>
      <c r="K443" s="87"/>
      <c r="L443" s="87"/>
    </row>
    <row r="444" spans="2:12" ht="50.1" hidden="1" customHeight="1" x14ac:dyDescent="0.25">
      <c r="B444" s="79" t="s">
        <v>919</v>
      </c>
      <c r="C444" s="294" t="s">
        <v>173</v>
      </c>
      <c r="D444" s="296" t="s">
        <v>960</v>
      </c>
      <c r="E444" s="299" t="s">
        <v>961</v>
      </c>
      <c r="F444" s="299" t="s">
        <v>962</v>
      </c>
      <c r="G444" s="17">
        <v>1</v>
      </c>
      <c r="H444" s="296">
        <v>0</v>
      </c>
      <c r="I444" s="297">
        <v>0</v>
      </c>
      <c r="J444" s="163"/>
      <c r="K444" s="87"/>
      <c r="L444" s="87"/>
    </row>
    <row r="445" spans="2:12" ht="50.1" hidden="1" customHeight="1" x14ac:dyDescent="0.25">
      <c r="B445" s="79" t="s">
        <v>919</v>
      </c>
      <c r="C445" s="294" t="s">
        <v>173</v>
      </c>
      <c r="D445" s="296" t="s">
        <v>960</v>
      </c>
      <c r="E445" s="299" t="s">
        <v>963</v>
      </c>
      <c r="F445" s="299" t="s">
        <v>964</v>
      </c>
      <c r="G445" s="17">
        <v>1500</v>
      </c>
      <c r="H445" s="17">
        <v>0</v>
      </c>
      <c r="I445" s="297">
        <v>0</v>
      </c>
      <c r="J445" s="163"/>
      <c r="K445" s="87"/>
      <c r="L445" s="87"/>
    </row>
    <row r="446" spans="2:12" ht="50.1" hidden="1" customHeight="1" x14ac:dyDescent="0.25">
      <c r="B446" s="79" t="s">
        <v>919</v>
      </c>
      <c r="C446" s="294" t="s">
        <v>173</v>
      </c>
      <c r="D446" s="296" t="s">
        <v>960</v>
      </c>
      <c r="E446" s="299" t="s">
        <v>965</v>
      </c>
      <c r="F446" s="299" t="s">
        <v>966</v>
      </c>
      <c r="G446" s="17">
        <v>2000</v>
      </c>
      <c r="H446" s="17">
        <v>0</v>
      </c>
      <c r="I446" s="297">
        <v>0</v>
      </c>
      <c r="J446" s="163"/>
      <c r="K446" s="87"/>
      <c r="L446" s="87"/>
    </row>
    <row r="447" spans="2:12" ht="50.1" hidden="1" customHeight="1" x14ac:dyDescent="0.25">
      <c r="B447" s="79" t="s">
        <v>919</v>
      </c>
      <c r="C447" s="294" t="s">
        <v>173</v>
      </c>
      <c r="D447" s="296" t="s">
        <v>960</v>
      </c>
      <c r="E447" s="299" t="s">
        <v>965</v>
      </c>
      <c r="F447" s="299" t="s">
        <v>967</v>
      </c>
      <c r="G447" s="17">
        <v>2000</v>
      </c>
      <c r="H447" s="17">
        <v>0</v>
      </c>
      <c r="I447" s="297">
        <v>0</v>
      </c>
      <c r="J447" s="163"/>
      <c r="K447" s="87"/>
      <c r="L447" s="87"/>
    </row>
    <row r="448" spans="2:12" ht="50.1" hidden="1" customHeight="1" x14ac:dyDescent="0.25">
      <c r="B448" s="79" t="s">
        <v>919</v>
      </c>
      <c r="C448" s="294" t="s">
        <v>173</v>
      </c>
      <c r="D448" s="296" t="s">
        <v>960</v>
      </c>
      <c r="E448" s="17" t="s">
        <v>965</v>
      </c>
      <c r="F448" s="17" t="s">
        <v>968</v>
      </c>
      <c r="G448" s="17">
        <v>1</v>
      </c>
      <c r="H448" s="17">
        <v>300</v>
      </c>
      <c r="I448" s="297">
        <v>300</v>
      </c>
      <c r="J448" s="163"/>
      <c r="K448" s="87"/>
      <c r="L448" s="87"/>
    </row>
    <row r="449" spans="2:12" ht="50.1" hidden="1" customHeight="1" x14ac:dyDescent="0.25">
      <c r="B449" s="79" t="s">
        <v>919</v>
      </c>
      <c r="C449" s="294" t="s">
        <v>173</v>
      </c>
      <c r="D449" s="296" t="s">
        <v>960</v>
      </c>
      <c r="E449" s="17" t="s">
        <v>965</v>
      </c>
      <c r="F449" s="17" t="s">
        <v>969</v>
      </c>
      <c r="G449" s="17">
        <v>1</v>
      </c>
      <c r="H449" s="17">
        <v>300</v>
      </c>
      <c r="I449" s="297">
        <v>300</v>
      </c>
      <c r="J449" s="163"/>
      <c r="K449" s="87"/>
      <c r="L449" s="87"/>
    </row>
    <row r="450" spans="2:12" ht="50.1" hidden="1" customHeight="1" x14ac:dyDescent="0.25">
      <c r="B450" s="79" t="s">
        <v>919</v>
      </c>
      <c r="C450" s="294" t="s">
        <v>173</v>
      </c>
      <c r="D450" s="296" t="s">
        <v>960</v>
      </c>
      <c r="E450" s="17" t="s">
        <v>965</v>
      </c>
      <c r="F450" s="17" t="s">
        <v>970</v>
      </c>
      <c r="G450" s="17">
        <v>28000</v>
      </c>
      <c r="H450" s="17">
        <v>0.01</v>
      </c>
      <c r="I450" s="297">
        <v>280</v>
      </c>
      <c r="J450" s="163"/>
      <c r="K450" s="87"/>
      <c r="L450" s="87"/>
    </row>
    <row r="451" spans="2:12" ht="50.1" hidden="1" customHeight="1" x14ac:dyDescent="0.25">
      <c r="B451" s="79" t="s">
        <v>919</v>
      </c>
      <c r="C451" s="294" t="s">
        <v>173</v>
      </c>
      <c r="D451" s="296" t="s">
        <v>960</v>
      </c>
      <c r="E451" s="17" t="s">
        <v>965</v>
      </c>
      <c r="F451" s="17" t="s">
        <v>971</v>
      </c>
      <c r="G451" s="17">
        <v>100</v>
      </c>
      <c r="H451" s="17">
        <v>0</v>
      </c>
      <c r="I451" s="297">
        <v>0</v>
      </c>
      <c r="J451" s="163"/>
      <c r="K451" s="87"/>
      <c r="L451" s="87"/>
    </row>
    <row r="452" spans="2:12" ht="50.1" hidden="1" customHeight="1" x14ac:dyDescent="0.25">
      <c r="B452" s="79" t="s">
        <v>919</v>
      </c>
      <c r="C452" s="294" t="s">
        <v>167</v>
      </c>
      <c r="D452" s="295" t="s">
        <v>972</v>
      </c>
      <c r="E452" s="17" t="s">
        <v>973</v>
      </c>
      <c r="F452" s="17" t="s">
        <v>974</v>
      </c>
      <c r="G452" s="17">
        <v>1</v>
      </c>
      <c r="H452" s="116">
        <v>300</v>
      </c>
      <c r="I452" s="297">
        <v>300</v>
      </c>
      <c r="J452" s="163"/>
      <c r="K452" s="87"/>
      <c r="L452" s="87"/>
    </row>
    <row r="453" spans="2:12" ht="50.1" hidden="1" customHeight="1" x14ac:dyDescent="0.25">
      <c r="B453" s="79" t="s">
        <v>919</v>
      </c>
      <c r="C453" s="294" t="s">
        <v>167</v>
      </c>
      <c r="D453" s="295" t="s">
        <v>972</v>
      </c>
      <c r="E453" s="17" t="s">
        <v>975</v>
      </c>
      <c r="F453" s="17" t="s">
        <v>976</v>
      </c>
      <c r="G453" s="17">
        <v>1</v>
      </c>
      <c r="H453" s="117">
        <v>0</v>
      </c>
      <c r="I453" s="297">
        <v>0</v>
      </c>
      <c r="J453" s="163"/>
      <c r="K453" s="87"/>
      <c r="L453" s="87"/>
    </row>
    <row r="454" spans="2:12" ht="50.1" hidden="1" customHeight="1" x14ac:dyDescent="0.25">
      <c r="B454" s="79" t="s">
        <v>919</v>
      </c>
      <c r="C454" s="294" t="s">
        <v>167</v>
      </c>
      <c r="D454" s="295" t="s">
        <v>972</v>
      </c>
      <c r="E454" s="17" t="s">
        <v>977</v>
      </c>
      <c r="F454" s="17" t="s">
        <v>978</v>
      </c>
      <c r="G454" s="17">
        <v>1</v>
      </c>
      <c r="H454" s="17">
        <v>100</v>
      </c>
      <c r="I454" s="297">
        <v>100</v>
      </c>
      <c r="J454" s="163"/>
      <c r="K454" s="87"/>
      <c r="L454" s="87"/>
    </row>
    <row r="455" spans="2:12" ht="50.1" hidden="1" customHeight="1" x14ac:dyDescent="0.25">
      <c r="B455" s="79" t="s">
        <v>919</v>
      </c>
      <c r="C455" s="294" t="s">
        <v>167</v>
      </c>
      <c r="D455" s="295" t="s">
        <v>972</v>
      </c>
      <c r="E455" s="17" t="s">
        <v>979</v>
      </c>
      <c r="F455" s="17" t="s">
        <v>980</v>
      </c>
      <c r="G455" s="17">
        <v>1</v>
      </c>
      <c r="H455" s="17">
        <v>0</v>
      </c>
      <c r="I455" s="297">
        <v>0</v>
      </c>
      <c r="J455" s="163"/>
      <c r="K455" s="87"/>
      <c r="L455" s="87"/>
    </row>
    <row r="456" spans="2:12" ht="50.1" hidden="1" customHeight="1" x14ac:dyDescent="0.25">
      <c r="B456" s="79" t="s">
        <v>919</v>
      </c>
      <c r="C456" s="294" t="s">
        <v>167</v>
      </c>
      <c r="D456" s="295" t="s">
        <v>972</v>
      </c>
      <c r="E456" s="17" t="s">
        <v>981</v>
      </c>
      <c r="F456" s="17" t="s">
        <v>982</v>
      </c>
      <c r="G456" s="17">
        <v>3</v>
      </c>
      <c r="H456" s="17">
        <v>10</v>
      </c>
      <c r="I456" s="297">
        <v>30</v>
      </c>
      <c r="J456" s="163"/>
      <c r="K456" s="87"/>
      <c r="L456" s="87"/>
    </row>
    <row r="457" spans="2:12" ht="50.1" hidden="1" customHeight="1" x14ac:dyDescent="0.25">
      <c r="B457" s="79" t="s">
        <v>919</v>
      </c>
      <c r="C457" s="294" t="s">
        <v>167</v>
      </c>
      <c r="D457" s="295" t="s">
        <v>972</v>
      </c>
      <c r="E457" s="17" t="s">
        <v>983</v>
      </c>
      <c r="F457" s="17" t="s">
        <v>984</v>
      </c>
      <c r="G457" s="17">
        <v>4</v>
      </c>
      <c r="H457" s="17">
        <v>55</v>
      </c>
      <c r="I457" s="297">
        <v>220</v>
      </c>
      <c r="J457" s="163"/>
      <c r="K457" s="87"/>
      <c r="L457" s="87"/>
    </row>
    <row r="458" spans="2:12" ht="50.1" hidden="1" customHeight="1" x14ac:dyDescent="0.25">
      <c r="B458" s="79" t="s">
        <v>919</v>
      </c>
      <c r="C458" s="294" t="s">
        <v>167</v>
      </c>
      <c r="D458" s="295" t="s">
        <v>972</v>
      </c>
      <c r="E458" s="17" t="s">
        <v>985</v>
      </c>
      <c r="F458" s="17" t="s">
        <v>986</v>
      </c>
      <c r="G458" s="17">
        <v>6000</v>
      </c>
      <c r="H458" s="17">
        <v>0</v>
      </c>
      <c r="I458" s="297">
        <v>0</v>
      </c>
      <c r="J458" s="163"/>
      <c r="K458" s="87"/>
      <c r="L458" s="87"/>
    </row>
    <row r="459" spans="2:12" ht="50.1" hidden="1" customHeight="1" x14ac:dyDescent="0.25">
      <c r="B459" s="79" t="s">
        <v>919</v>
      </c>
      <c r="C459" s="294" t="s">
        <v>167</v>
      </c>
      <c r="D459" s="295" t="s">
        <v>972</v>
      </c>
      <c r="E459" s="17" t="s">
        <v>987</v>
      </c>
      <c r="F459" s="17" t="s">
        <v>988</v>
      </c>
      <c r="G459" s="17">
        <v>120</v>
      </c>
      <c r="H459" s="17">
        <v>0.5</v>
      </c>
      <c r="I459" s="297">
        <v>60</v>
      </c>
      <c r="J459" s="163"/>
      <c r="K459" s="87"/>
      <c r="L459" s="87"/>
    </row>
    <row r="460" spans="2:12" ht="50.1" hidden="1" customHeight="1" x14ac:dyDescent="0.25">
      <c r="B460" s="79" t="s">
        <v>919</v>
      </c>
      <c r="C460" s="294" t="s">
        <v>167</v>
      </c>
      <c r="D460" s="295" t="s">
        <v>972</v>
      </c>
      <c r="E460" s="17" t="s">
        <v>989</v>
      </c>
      <c r="F460" s="17" t="s">
        <v>990</v>
      </c>
      <c r="G460" s="17">
        <v>200</v>
      </c>
      <c r="H460" s="17">
        <v>0</v>
      </c>
      <c r="I460" s="297">
        <v>0</v>
      </c>
      <c r="J460" s="163"/>
      <c r="K460" s="87"/>
      <c r="L460" s="87"/>
    </row>
    <row r="461" spans="2:12" ht="50.1" hidden="1" customHeight="1" x14ac:dyDescent="0.25">
      <c r="B461" s="79" t="s">
        <v>919</v>
      </c>
      <c r="C461" s="294" t="s">
        <v>173</v>
      </c>
      <c r="D461" s="295" t="s">
        <v>991</v>
      </c>
      <c r="E461" s="299" t="s">
        <v>992</v>
      </c>
      <c r="F461" s="299" t="s">
        <v>993</v>
      </c>
      <c r="G461" s="296">
        <v>100</v>
      </c>
      <c r="H461" s="296">
        <v>0</v>
      </c>
      <c r="I461" s="297">
        <v>0</v>
      </c>
      <c r="J461" s="163"/>
      <c r="K461" s="87"/>
      <c r="L461" s="87"/>
    </row>
    <row r="462" spans="2:12" ht="50.1" hidden="1" customHeight="1" x14ac:dyDescent="0.25">
      <c r="B462" s="79" t="s">
        <v>919</v>
      </c>
      <c r="C462" s="294" t="s">
        <v>173</v>
      </c>
      <c r="D462" s="295" t="s">
        <v>991</v>
      </c>
      <c r="E462" s="299" t="s">
        <v>992</v>
      </c>
      <c r="F462" s="299" t="s">
        <v>994</v>
      </c>
      <c r="G462" s="17">
        <v>100</v>
      </c>
      <c r="H462" s="17">
        <v>0</v>
      </c>
      <c r="I462" s="297">
        <v>0</v>
      </c>
      <c r="J462" s="163"/>
      <c r="K462" s="87"/>
      <c r="L462" s="87"/>
    </row>
    <row r="463" spans="2:12" ht="50.1" hidden="1" customHeight="1" x14ac:dyDescent="0.25">
      <c r="B463" s="79" t="s">
        <v>919</v>
      </c>
      <c r="C463" s="294" t="s">
        <v>173</v>
      </c>
      <c r="D463" s="295" t="s">
        <v>991</v>
      </c>
      <c r="E463" s="299" t="s">
        <v>995</v>
      </c>
      <c r="F463" s="299" t="s">
        <v>996</v>
      </c>
      <c r="G463" s="17">
        <v>10000</v>
      </c>
      <c r="H463" s="17">
        <v>0.01</v>
      </c>
      <c r="I463" s="297">
        <f>+'[1]Listado-Productos'!$G469*'[1]Listado-Productos'!$H469</f>
        <v>100</v>
      </c>
      <c r="J463" s="163"/>
      <c r="K463" s="87"/>
      <c r="L463" s="87"/>
    </row>
    <row r="464" spans="2:12" ht="50.1" hidden="1" customHeight="1" x14ac:dyDescent="0.25">
      <c r="B464" s="79" t="s">
        <v>919</v>
      </c>
      <c r="C464" s="294" t="s">
        <v>173</v>
      </c>
      <c r="D464" s="295" t="s">
        <v>991</v>
      </c>
      <c r="E464" s="296" t="s">
        <v>997</v>
      </c>
      <c r="F464" s="296" t="s">
        <v>998</v>
      </c>
      <c r="G464" s="17">
        <v>5000</v>
      </c>
      <c r="H464" s="17">
        <v>5.6000000000000001E-2</v>
      </c>
      <c r="I464" s="297">
        <v>280</v>
      </c>
      <c r="J464" s="163"/>
      <c r="K464" s="87"/>
      <c r="L464" s="87"/>
    </row>
    <row r="465" spans="2:12" ht="50.1" hidden="1" customHeight="1" x14ac:dyDescent="0.25">
      <c r="B465" s="79" t="s">
        <v>919</v>
      </c>
      <c r="C465" s="294" t="s">
        <v>155</v>
      </c>
      <c r="D465" s="296" t="s">
        <v>999</v>
      </c>
      <c r="E465" s="296" t="s">
        <v>1000</v>
      </c>
      <c r="F465" s="296" t="s">
        <v>178</v>
      </c>
      <c r="G465" s="296">
        <v>3000</v>
      </c>
      <c r="H465" s="296">
        <v>0.08</v>
      </c>
      <c r="I465" s="297">
        <f t="shared" ref="I465:I477" si="11">+H465*G465</f>
        <v>240</v>
      </c>
      <c r="J465" s="86">
        <f>+'[1]Listado-Productos'!$I471*100%</f>
        <v>240</v>
      </c>
      <c r="K465" s="87"/>
      <c r="L465" s="87"/>
    </row>
    <row r="466" spans="2:12" ht="50.1" hidden="1" customHeight="1" x14ac:dyDescent="0.25">
      <c r="B466" s="79" t="s">
        <v>919</v>
      </c>
      <c r="C466" s="294" t="s">
        <v>155</v>
      </c>
      <c r="D466" s="296" t="s">
        <v>999</v>
      </c>
      <c r="E466" s="296" t="s">
        <v>1001</v>
      </c>
      <c r="F466" s="296" t="s">
        <v>1002</v>
      </c>
      <c r="G466" s="17">
        <v>1</v>
      </c>
      <c r="H466" s="17"/>
      <c r="I466" s="297">
        <f t="shared" si="11"/>
        <v>0</v>
      </c>
      <c r="J466" s="86">
        <f>+'[1]Listado-Productos'!$I472*100%</f>
        <v>0</v>
      </c>
      <c r="K466" s="87"/>
      <c r="L466" s="87"/>
    </row>
    <row r="467" spans="2:12" ht="50.1" hidden="1" customHeight="1" x14ac:dyDescent="0.25">
      <c r="B467" s="79" t="s">
        <v>919</v>
      </c>
      <c r="C467" s="294" t="s">
        <v>155</v>
      </c>
      <c r="D467" s="296" t="s">
        <v>999</v>
      </c>
      <c r="E467" s="296" t="s">
        <v>1003</v>
      </c>
      <c r="F467" s="296" t="s">
        <v>1004</v>
      </c>
      <c r="G467" s="17">
        <v>1</v>
      </c>
      <c r="H467" s="17">
        <v>100</v>
      </c>
      <c r="I467" s="297">
        <f t="shared" si="11"/>
        <v>100</v>
      </c>
      <c r="J467" s="86">
        <f>+'[1]Listado-Productos'!$I473*100%</f>
        <v>100</v>
      </c>
      <c r="K467" s="87"/>
      <c r="L467" s="87"/>
    </row>
    <row r="468" spans="2:12" ht="50.1" hidden="1" customHeight="1" x14ac:dyDescent="0.25">
      <c r="B468" s="79" t="s">
        <v>919</v>
      </c>
      <c r="C468" s="294" t="s">
        <v>155</v>
      </c>
      <c r="D468" s="296" t="s">
        <v>999</v>
      </c>
      <c r="E468" s="17" t="s">
        <v>1005</v>
      </c>
      <c r="F468" s="276" t="s">
        <v>1006</v>
      </c>
      <c r="G468" s="17">
        <v>4</v>
      </c>
      <c r="H468" s="17">
        <v>20</v>
      </c>
      <c r="I468" s="297">
        <f t="shared" si="11"/>
        <v>80</v>
      </c>
      <c r="J468" s="86">
        <f>+'[1]Listado-Productos'!$I474*100%</f>
        <v>80</v>
      </c>
      <c r="K468" s="87"/>
      <c r="L468" s="87"/>
    </row>
    <row r="469" spans="2:12" ht="50.1" hidden="1" customHeight="1" x14ac:dyDescent="0.25">
      <c r="B469" s="79" t="s">
        <v>919</v>
      </c>
      <c r="C469" s="294" t="s">
        <v>155</v>
      </c>
      <c r="D469" s="296" t="s">
        <v>999</v>
      </c>
      <c r="E469" s="17" t="s">
        <v>1005</v>
      </c>
      <c r="F469" s="276" t="s">
        <v>1007</v>
      </c>
      <c r="G469" s="17">
        <v>4</v>
      </c>
      <c r="H469" s="17">
        <v>1500</v>
      </c>
      <c r="I469" s="297">
        <f t="shared" si="11"/>
        <v>6000</v>
      </c>
      <c r="J469" s="86">
        <f>+'[1]Listado-Productos'!$I475*100%</f>
        <v>6000</v>
      </c>
      <c r="K469" s="87"/>
      <c r="L469" s="87"/>
    </row>
    <row r="470" spans="2:12" ht="50.1" hidden="1" customHeight="1" x14ac:dyDescent="0.25">
      <c r="B470" s="79" t="s">
        <v>919</v>
      </c>
      <c r="C470" s="294" t="s">
        <v>155</v>
      </c>
      <c r="D470" s="296" t="s">
        <v>999</v>
      </c>
      <c r="E470" s="17" t="s">
        <v>1005</v>
      </c>
      <c r="F470" s="276" t="s">
        <v>1008</v>
      </c>
      <c r="G470" s="17">
        <v>4</v>
      </c>
      <c r="H470" s="17">
        <v>100</v>
      </c>
      <c r="I470" s="297">
        <f t="shared" si="11"/>
        <v>400</v>
      </c>
      <c r="J470" s="86">
        <f>+'[1]Listado-Productos'!$I476*100%</f>
        <v>400</v>
      </c>
      <c r="K470" s="87"/>
      <c r="L470" s="87"/>
    </row>
    <row r="471" spans="2:12" ht="50.1" hidden="1" customHeight="1" x14ac:dyDescent="0.25">
      <c r="B471" s="79" t="s">
        <v>919</v>
      </c>
      <c r="C471" s="294" t="s">
        <v>155</v>
      </c>
      <c r="D471" s="296" t="s">
        <v>999</v>
      </c>
      <c r="E471" s="17" t="s">
        <v>1005</v>
      </c>
      <c r="F471" s="276" t="s">
        <v>1009</v>
      </c>
      <c r="G471" s="17">
        <v>4</v>
      </c>
      <c r="H471" s="17">
        <v>100</v>
      </c>
      <c r="I471" s="297">
        <f t="shared" si="11"/>
        <v>400</v>
      </c>
      <c r="J471" s="86">
        <f>+'[1]Listado-Productos'!$I477*100%</f>
        <v>400</v>
      </c>
      <c r="K471" s="87"/>
      <c r="L471" s="87"/>
    </row>
    <row r="472" spans="2:12" ht="50.1" hidden="1" customHeight="1" x14ac:dyDescent="0.25">
      <c r="B472" s="79" t="s">
        <v>919</v>
      </c>
      <c r="C472" s="294" t="s">
        <v>155</v>
      </c>
      <c r="D472" s="296" t="s">
        <v>999</v>
      </c>
      <c r="E472" s="276" t="s">
        <v>1010</v>
      </c>
      <c r="F472" s="276" t="s">
        <v>1011</v>
      </c>
      <c r="G472" s="17">
        <v>1</v>
      </c>
      <c r="H472" s="17">
        <f>200+2500+506</f>
        <v>3206</v>
      </c>
      <c r="I472" s="297">
        <f t="shared" si="11"/>
        <v>3206</v>
      </c>
      <c r="J472" s="86">
        <f>+'[1]Listado-Productos'!$I478*100%</f>
        <v>3206</v>
      </c>
      <c r="K472" s="87"/>
      <c r="L472" s="87"/>
    </row>
    <row r="473" spans="2:12" ht="50.1" hidden="1" customHeight="1" x14ac:dyDescent="0.25">
      <c r="B473" s="79" t="s">
        <v>919</v>
      </c>
      <c r="C473" s="294" t="s">
        <v>155</v>
      </c>
      <c r="D473" s="296" t="s">
        <v>999</v>
      </c>
      <c r="E473" s="276" t="s">
        <v>1012</v>
      </c>
      <c r="F473" s="276" t="s">
        <v>1013</v>
      </c>
      <c r="G473" s="17">
        <v>1</v>
      </c>
      <c r="H473" s="17">
        <v>6000</v>
      </c>
      <c r="I473" s="297">
        <f t="shared" si="11"/>
        <v>6000</v>
      </c>
      <c r="J473" s="86">
        <f>+'[1]Listado-Productos'!$I479*100%</f>
        <v>6000</v>
      </c>
      <c r="K473" s="87"/>
      <c r="L473" s="87"/>
    </row>
    <row r="474" spans="2:12" ht="50.1" hidden="1" customHeight="1" x14ac:dyDescent="0.25">
      <c r="B474" s="79" t="s">
        <v>919</v>
      </c>
      <c r="C474" s="294" t="s">
        <v>155</v>
      </c>
      <c r="D474" s="296" t="s">
        <v>999</v>
      </c>
      <c r="E474" s="276" t="s">
        <v>1014</v>
      </c>
      <c r="F474" s="276" t="s">
        <v>1015</v>
      </c>
      <c r="G474" s="50">
        <v>500</v>
      </c>
      <c r="H474" s="17">
        <v>6.8</v>
      </c>
      <c r="I474" s="297">
        <f t="shared" si="11"/>
        <v>3400</v>
      </c>
      <c r="J474" s="86">
        <f>+'[1]Listado-Productos'!$I480*100%</f>
        <v>3400</v>
      </c>
      <c r="K474" s="87"/>
      <c r="L474" s="87"/>
    </row>
    <row r="475" spans="2:12" ht="50.1" hidden="1" customHeight="1" x14ac:dyDescent="0.25">
      <c r="B475" s="79" t="s">
        <v>919</v>
      </c>
      <c r="C475" s="294" t="s">
        <v>155</v>
      </c>
      <c r="D475" s="296" t="s">
        <v>999</v>
      </c>
      <c r="E475" s="276" t="s">
        <v>1016</v>
      </c>
      <c r="F475" s="276" t="s">
        <v>1017</v>
      </c>
      <c r="G475" s="50">
        <v>6000</v>
      </c>
      <c r="H475" s="17">
        <v>0.6</v>
      </c>
      <c r="I475" s="297">
        <f t="shared" si="11"/>
        <v>3600</v>
      </c>
      <c r="J475" s="86">
        <f>+'[1]Listado-Productos'!$I481*100%</f>
        <v>3600</v>
      </c>
      <c r="K475" s="87"/>
      <c r="L475" s="87"/>
    </row>
    <row r="476" spans="2:12" ht="50.1" hidden="1" customHeight="1" x14ac:dyDescent="0.25">
      <c r="B476" s="79" t="s">
        <v>919</v>
      </c>
      <c r="C476" s="294" t="s">
        <v>155</v>
      </c>
      <c r="D476" s="296" t="s">
        <v>999</v>
      </c>
      <c r="E476" s="276" t="s">
        <v>1018</v>
      </c>
      <c r="F476" s="276" t="s">
        <v>1019</v>
      </c>
      <c r="G476" s="50">
        <v>1500</v>
      </c>
      <c r="H476" s="17"/>
      <c r="I476" s="297">
        <f t="shared" si="11"/>
        <v>0</v>
      </c>
      <c r="J476" s="86">
        <f>+'[1]Listado-Productos'!$I482*100%</f>
        <v>0</v>
      </c>
      <c r="K476" s="87"/>
      <c r="L476" s="87"/>
    </row>
    <row r="477" spans="2:12" ht="50.1" hidden="1" customHeight="1" x14ac:dyDescent="0.25">
      <c r="B477" s="79" t="s">
        <v>919</v>
      </c>
      <c r="C477" s="294" t="s">
        <v>155</v>
      </c>
      <c r="D477" s="296" t="s">
        <v>999</v>
      </c>
      <c r="E477" s="276" t="s">
        <v>1020</v>
      </c>
      <c r="F477" s="276" t="s">
        <v>1021</v>
      </c>
      <c r="G477" s="17">
        <v>100</v>
      </c>
      <c r="H477" s="17">
        <v>0.5</v>
      </c>
      <c r="I477" s="297">
        <f t="shared" si="11"/>
        <v>50</v>
      </c>
      <c r="J477" s="86">
        <f>+'[1]Listado-Productos'!$I483*100%</f>
        <v>50</v>
      </c>
      <c r="K477" s="87"/>
      <c r="L477" s="87"/>
    </row>
    <row r="478" spans="2:12" ht="50.1" hidden="1" customHeight="1" x14ac:dyDescent="0.25">
      <c r="B478" s="79" t="s">
        <v>919</v>
      </c>
      <c r="C478" s="294" t="s">
        <v>140</v>
      </c>
      <c r="D478" s="180" t="s">
        <v>1022</v>
      </c>
      <c r="E478" s="180" t="s">
        <v>1023</v>
      </c>
      <c r="F478" s="180" t="s">
        <v>1023</v>
      </c>
      <c r="G478" s="300">
        <v>1100</v>
      </c>
      <c r="H478" s="180">
        <v>2.5</v>
      </c>
      <c r="I478" s="301">
        <f t="shared" ref="I478:I496" si="12">H478*G478</f>
        <v>2750</v>
      </c>
      <c r="J478" s="163">
        <f>60000/18</f>
        <v>3333.3333333333335</v>
      </c>
      <c r="K478" s="87"/>
      <c r="L478" s="87"/>
    </row>
    <row r="479" spans="2:12" ht="50.1" hidden="1" customHeight="1" x14ac:dyDescent="0.25">
      <c r="B479" s="79" t="s">
        <v>919</v>
      </c>
      <c r="C479" s="294" t="s">
        <v>140</v>
      </c>
      <c r="D479" s="90" t="s">
        <v>1022</v>
      </c>
      <c r="E479" s="90" t="s">
        <v>1024</v>
      </c>
      <c r="F479" s="90" t="s">
        <v>1025</v>
      </c>
      <c r="G479" s="105">
        <v>1200</v>
      </c>
      <c r="H479" s="105">
        <v>3.5</v>
      </c>
      <c r="I479" s="111">
        <f t="shared" si="12"/>
        <v>4200</v>
      </c>
      <c r="J479" s="163">
        <f>60000/18</f>
        <v>3333.3333333333335</v>
      </c>
      <c r="K479" s="87"/>
      <c r="L479" s="87"/>
    </row>
    <row r="480" spans="2:12" ht="50.1" hidden="1" customHeight="1" x14ac:dyDescent="0.25">
      <c r="B480" s="79" t="s">
        <v>919</v>
      </c>
      <c r="C480" s="294" t="s">
        <v>140</v>
      </c>
      <c r="D480" s="184" t="s">
        <v>1022</v>
      </c>
      <c r="E480" s="184" t="s">
        <v>1026</v>
      </c>
      <c r="F480" s="184" t="s">
        <v>1026</v>
      </c>
      <c r="G480" s="185">
        <v>7</v>
      </c>
      <c r="H480" s="185">
        <v>20</v>
      </c>
      <c r="I480" s="187">
        <f t="shared" si="12"/>
        <v>140</v>
      </c>
      <c r="J480" s="163">
        <f>60000/18</f>
        <v>3333.3333333333335</v>
      </c>
      <c r="K480" s="87"/>
      <c r="L480" s="87"/>
    </row>
    <row r="481" spans="2:12" ht="50.1" hidden="1" customHeight="1" x14ac:dyDescent="0.25">
      <c r="B481" s="79" t="s">
        <v>919</v>
      </c>
      <c r="C481" s="294" t="s">
        <v>140</v>
      </c>
      <c r="D481" s="90" t="s">
        <v>1022</v>
      </c>
      <c r="E481" s="105" t="s">
        <v>1027</v>
      </c>
      <c r="F481" s="105" t="s">
        <v>1027</v>
      </c>
      <c r="G481" s="105">
        <v>1400</v>
      </c>
      <c r="H481" s="105">
        <v>2.2999999999999998</v>
      </c>
      <c r="I481" s="111">
        <f t="shared" si="12"/>
        <v>3219.9999999999995</v>
      </c>
      <c r="J481" s="150"/>
      <c r="K481" s="87"/>
      <c r="L481" s="87"/>
    </row>
    <row r="482" spans="2:12" ht="50.1" hidden="1" customHeight="1" x14ac:dyDescent="0.25">
      <c r="B482" s="79" t="s">
        <v>919</v>
      </c>
      <c r="C482" s="294" t="s">
        <v>140</v>
      </c>
      <c r="D482" s="184" t="s">
        <v>1022</v>
      </c>
      <c r="E482" s="184" t="s">
        <v>1028</v>
      </c>
      <c r="F482" s="184" t="s">
        <v>1028</v>
      </c>
      <c r="G482" s="185">
        <v>1150</v>
      </c>
      <c r="H482" s="185">
        <v>3.9</v>
      </c>
      <c r="I482" s="187">
        <f t="shared" si="12"/>
        <v>4485</v>
      </c>
      <c r="J482" s="163">
        <f t="shared" ref="J482:J496" si="13">60000/18</f>
        <v>3333.3333333333335</v>
      </c>
      <c r="K482" s="87"/>
      <c r="L482" s="87"/>
    </row>
    <row r="483" spans="2:12" ht="50.1" hidden="1" customHeight="1" x14ac:dyDescent="0.25">
      <c r="B483" s="79" t="s">
        <v>919</v>
      </c>
      <c r="C483" s="294" t="s">
        <v>140</v>
      </c>
      <c r="D483" s="90" t="s">
        <v>1022</v>
      </c>
      <c r="E483" s="105" t="s">
        <v>1029</v>
      </c>
      <c r="F483" s="105" t="s">
        <v>1030</v>
      </c>
      <c r="G483" s="105">
        <v>5</v>
      </c>
      <c r="H483" s="302">
        <v>150.03777150000002</v>
      </c>
      <c r="I483" s="111">
        <f t="shared" si="12"/>
        <v>750.18885750000004</v>
      </c>
      <c r="J483" s="163">
        <f t="shared" si="13"/>
        <v>3333.3333333333335</v>
      </c>
      <c r="K483" s="87"/>
      <c r="L483" s="87"/>
    </row>
    <row r="484" spans="2:12" ht="50.1" hidden="1" customHeight="1" x14ac:dyDescent="0.25">
      <c r="B484" s="79" t="s">
        <v>919</v>
      </c>
      <c r="C484" s="294" t="s">
        <v>140</v>
      </c>
      <c r="D484" s="184" t="s">
        <v>1022</v>
      </c>
      <c r="E484" s="185" t="s">
        <v>1031</v>
      </c>
      <c r="F484" s="185" t="s">
        <v>1031</v>
      </c>
      <c r="G484" s="185">
        <v>30</v>
      </c>
      <c r="H484" s="185">
        <v>20</v>
      </c>
      <c r="I484" s="187">
        <f t="shared" si="12"/>
        <v>600</v>
      </c>
      <c r="J484" s="163">
        <f t="shared" si="13"/>
        <v>3333.3333333333335</v>
      </c>
      <c r="K484" s="87"/>
      <c r="L484" s="87"/>
    </row>
    <row r="485" spans="2:12" ht="50.1" hidden="1" customHeight="1" x14ac:dyDescent="0.25">
      <c r="B485" s="79" t="s">
        <v>919</v>
      </c>
      <c r="C485" s="294" t="s">
        <v>140</v>
      </c>
      <c r="D485" s="90" t="s">
        <v>1022</v>
      </c>
      <c r="E485" s="303" t="s">
        <v>1032</v>
      </c>
      <c r="F485" s="193" t="s">
        <v>1033</v>
      </c>
      <c r="G485" s="193">
        <v>78500</v>
      </c>
      <c r="H485" s="302">
        <v>0.63</v>
      </c>
      <c r="I485" s="111">
        <f t="shared" si="12"/>
        <v>49455</v>
      </c>
      <c r="J485" s="163">
        <f t="shared" si="13"/>
        <v>3333.3333333333335</v>
      </c>
      <c r="K485" s="87"/>
      <c r="L485" s="87"/>
    </row>
    <row r="486" spans="2:12" ht="50.1" hidden="1" customHeight="1" x14ac:dyDescent="0.25">
      <c r="B486" s="79" t="s">
        <v>919</v>
      </c>
      <c r="C486" s="294" t="s">
        <v>140</v>
      </c>
      <c r="D486" s="184" t="s">
        <v>1034</v>
      </c>
      <c r="E486" s="184" t="s">
        <v>1035</v>
      </c>
      <c r="F486" s="184" t="s">
        <v>1035</v>
      </c>
      <c r="G486" s="184">
        <v>7</v>
      </c>
      <c r="H486" s="184">
        <v>350</v>
      </c>
      <c r="I486" s="187">
        <f t="shared" si="12"/>
        <v>2450</v>
      </c>
      <c r="J486" s="163">
        <f t="shared" si="13"/>
        <v>3333.3333333333335</v>
      </c>
      <c r="K486" s="87"/>
      <c r="L486" s="87"/>
    </row>
    <row r="487" spans="2:12" ht="50.1" hidden="1" customHeight="1" x14ac:dyDescent="0.25">
      <c r="B487" s="79" t="s">
        <v>919</v>
      </c>
      <c r="C487" s="294" t="s">
        <v>140</v>
      </c>
      <c r="D487" s="90" t="s">
        <v>1034</v>
      </c>
      <c r="E487" s="90" t="s">
        <v>1036</v>
      </c>
      <c r="F487" s="90" t="s">
        <v>1036</v>
      </c>
      <c r="G487" s="105">
        <v>3</v>
      </c>
      <c r="H487" s="105">
        <v>40</v>
      </c>
      <c r="I487" s="111">
        <f t="shared" si="12"/>
        <v>120</v>
      </c>
      <c r="J487" s="163">
        <f t="shared" si="13"/>
        <v>3333.3333333333335</v>
      </c>
      <c r="K487" s="87"/>
      <c r="L487" s="87"/>
    </row>
    <row r="488" spans="2:12" ht="50.1" hidden="1" customHeight="1" x14ac:dyDescent="0.25">
      <c r="B488" s="79" t="s">
        <v>919</v>
      </c>
      <c r="C488" s="294" t="s">
        <v>140</v>
      </c>
      <c r="D488" s="184" t="s">
        <v>1034</v>
      </c>
      <c r="E488" s="184" t="s">
        <v>1037</v>
      </c>
      <c r="F488" s="184" t="s">
        <v>1037</v>
      </c>
      <c r="G488" s="185">
        <v>3</v>
      </c>
      <c r="H488" s="185">
        <v>50</v>
      </c>
      <c r="I488" s="187">
        <f t="shared" si="12"/>
        <v>150</v>
      </c>
      <c r="J488" s="163">
        <f t="shared" si="13"/>
        <v>3333.3333333333335</v>
      </c>
      <c r="K488" s="87"/>
      <c r="L488" s="87"/>
    </row>
    <row r="489" spans="2:12" ht="50.1" hidden="1" customHeight="1" x14ac:dyDescent="0.25">
      <c r="B489" s="79" t="s">
        <v>919</v>
      </c>
      <c r="C489" s="294" t="s">
        <v>140</v>
      </c>
      <c r="D489" s="90" t="s">
        <v>1034</v>
      </c>
      <c r="E489" s="105" t="s">
        <v>1038</v>
      </c>
      <c r="F489" s="105" t="s">
        <v>1038</v>
      </c>
      <c r="G489" s="105">
        <v>60</v>
      </c>
      <c r="H489" s="105">
        <v>2.5</v>
      </c>
      <c r="I489" s="111">
        <f t="shared" si="12"/>
        <v>150</v>
      </c>
      <c r="J489" s="163">
        <f t="shared" si="13"/>
        <v>3333.3333333333335</v>
      </c>
      <c r="K489" s="87"/>
      <c r="L489" s="87"/>
    </row>
    <row r="490" spans="2:12" ht="50.1" hidden="1" customHeight="1" x14ac:dyDescent="0.25">
      <c r="B490" s="79" t="s">
        <v>919</v>
      </c>
      <c r="C490" s="294" t="s">
        <v>140</v>
      </c>
      <c r="D490" s="180" t="s">
        <v>1034</v>
      </c>
      <c r="E490" s="180" t="s">
        <v>1039</v>
      </c>
      <c r="F490" s="180" t="s">
        <v>1040</v>
      </c>
      <c r="G490" s="304">
        <v>1</v>
      </c>
      <c r="H490" s="304">
        <v>80</v>
      </c>
      <c r="I490" s="301">
        <f t="shared" si="12"/>
        <v>80</v>
      </c>
      <c r="J490" s="163">
        <f t="shared" si="13"/>
        <v>3333.3333333333335</v>
      </c>
      <c r="K490" s="87"/>
      <c r="L490" s="87"/>
    </row>
    <row r="491" spans="2:12" ht="50.1" hidden="1" customHeight="1" x14ac:dyDescent="0.25">
      <c r="B491" s="79" t="s">
        <v>919</v>
      </c>
      <c r="C491" s="294" t="s">
        <v>140</v>
      </c>
      <c r="D491" s="90" t="s">
        <v>1034</v>
      </c>
      <c r="E491" s="105" t="s">
        <v>1041</v>
      </c>
      <c r="F491" s="105" t="s">
        <v>1041</v>
      </c>
      <c r="G491" s="105">
        <v>7</v>
      </c>
      <c r="H491" s="106">
        <v>170.242817</v>
      </c>
      <c r="I491" s="111">
        <f t="shared" si="12"/>
        <v>1191.699719</v>
      </c>
      <c r="J491" s="163">
        <f t="shared" si="13"/>
        <v>3333.3333333333335</v>
      </c>
      <c r="K491" s="87"/>
      <c r="L491" s="87"/>
    </row>
    <row r="492" spans="2:12" ht="50.1" hidden="1" customHeight="1" x14ac:dyDescent="0.25">
      <c r="B492" s="79" t="s">
        <v>919</v>
      </c>
      <c r="C492" s="294" t="s">
        <v>140</v>
      </c>
      <c r="D492" s="180" t="s">
        <v>1042</v>
      </c>
      <c r="E492" s="180" t="s">
        <v>1043</v>
      </c>
      <c r="F492" s="180" t="s">
        <v>1044</v>
      </c>
      <c r="G492" s="180">
        <v>6800</v>
      </c>
      <c r="H492" s="180">
        <v>2.2400000000000002</v>
      </c>
      <c r="I492" s="301">
        <f t="shared" si="12"/>
        <v>15232.000000000002</v>
      </c>
      <c r="J492" s="163">
        <f t="shared" si="13"/>
        <v>3333.3333333333335</v>
      </c>
      <c r="K492" s="87"/>
      <c r="L492" s="87"/>
    </row>
    <row r="493" spans="2:12" ht="50.1" hidden="1" customHeight="1" x14ac:dyDescent="0.25">
      <c r="B493" s="79" t="s">
        <v>919</v>
      </c>
      <c r="C493" s="294" t="s">
        <v>140</v>
      </c>
      <c r="D493" s="90" t="s">
        <v>1042</v>
      </c>
      <c r="E493" s="90" t="s">
        <v>1045</v>
      </c>
      <c r="F493" s="90" t="s">
        <v>1046</v>
      </c>
      <c r="G493" s="105">
        <v>920</v>
      </c>
      <c r="H493" s="105">
        <v>2.2400000000000002</v>
      </c>
      <c r="I493" s="111">
        <f t="shared" si="12"/>
        <v>2060.8000000000002</v>
      </c>
      <c r="J493" s="163">
        <f t="shared" si="13"/>
        <v>3333.3333333333335</v>
      </c>
      <c r="K493" s="87"/>
      <c r="L493" s="87"/>
    </row>
    <row r="494" spans="2:12" ht="50.1" hidden="1" customHeight="1" x14ac:dyDescent="0.25">
      <c r="B494" s="79" t="s">
        <v>919</v>
      </c>
      <c r="C494" s="294" t="s">
        <v>140</v>
      </c>
      <c r="D494" s="180" t="s">
        <v>1042</v>
      </c>
      <c r="E494" s="180" t="s">
        <v>1047</v>
      </c>
      <c r="F494" s="180" t="s">
        <v>1048</v>
      </c>
      <c r="G494" s="304">
        <v>0</v>
      </c>
      <c r="H494" s="304">
        <v>0</v>
      </c>
      <c r="I494" s="301">
        <f t="shared" si="12"/>
        <v>0</v>
      </c>
      <c r="J494" s="163">
        <f t="shared" si="13"/>
        <v>3333.3333333333335</v>
      </c>
      <c r="K494" s="87"/>
      <c r="L494" s="87"/>
    </row>
    <row r="495" spans="2:12" ht="50.1" hidden="1" customHeight="1" x14ac:dyDescent="0.25">
      <c r="B495" s="79" t="s">
        <v>919</v>
      </c>
      <c r="C495" s="294" t="s">
        <v>140</v>
      </c>
      <c r="D495" s="90" t="s">
        <v>1042</v>
      </c>
      <c r="E495" s="105" t="s">
        <v>1049</v>
      </c>
      <c r="F495" s="105" t="s">
        <v>1050</v>
      </c>
      <c r="G495" s="110">
        <v>1</v>
      </c>
      <c r="H495" s="105">
        <f>25100-68</f>
        <v>25032</v>
      </c>
      <c r="I495" s="111">
        <f t="shared" si="12"/>
        <v>25032</v>
      </c>
      <c r="J495" s="163">
        <f t="shared" si="13"/>
        <v>3333.3333333333335</v>
      </c>
      <c r="K495" s="87"/>
      <c r="L495" s="87"/>
    </row>
    <row r="496" spans="2:12" ht="50.1" hidden="1" customHeight="1" x14ac:dyDescent="0.25">
      <c r="B496" s="79" t="s">
        <v>919</v>
      </c>
      <c r="C496" s="294" t="s">
        <v>140</v>
      </c>
      <c r="D496" s="180" t="s">
        <v>1051</v>
      </c>
      <c r="E496" s="180" t="s">
        <v>1052</v>
      </c>
      <c r="F496" s="180" t="s">
        <v>1053</v>
      </c>
      <c r="G496" s="180">
        <v>4</v>
      </c>
      <c r="H496" s="180">
        <v>1000</v>
      </c>
      <c r="I496" s="301">
        <f t="shared" si="12"/>
        <v>4000</v>
      </c>
      <c r="J496" s="163">
        <f t="shared" si="13"/>
        <v>3333.3333333333335</v>
      </c>
      <c r="K496" s="87"/>
      <c r="L496" s="87"/>
    </row>
    <row r="497" spans="2:12" ht="50.1" hidden="1" customHeight="1" x14ac:dyDescent="0.25">
      <c r="B497" s="79" t="s">
        <v>919</v>
      </c>
      <c r="C497" s="294" t="s">
        <v>171</v>
      </c>
      <c r="D497" s="296" t="s">
        <v>1054</v>
      </c>
      <c r="E497" s="296" t="s">
        <v>1055</v>
      </c>
      <c r="F497" s="296" t="s">
        <v>1056</v>
      </c>
      <c r="G497" s="296">
        <v>1</v>
      </c>
      <c r="H497" s="296">
        <v>200</v>
      </c>
      <c r="I497" s="297">
        <v>200</v>
      </c>
      <c r="J497" s="86">
        <f>+'[1]Listado-Productos'!$I503*50%</f>
        <v>100</v>
      </c>
      <c r="K497" s="87"/>
      <c r="L497" s="87"/>
    </row>
    <row r="498" spans="2:12" ht="50.1" hidden="1" customHeight="1" x14ac:dyDescent="0.25">
      <c r="B498" s="79" t="s">
        <v>919</v>
      </c>
      <c r="C498" s="294" t="s">
        <v>171</v>
      </c>
      <c r="D498" s="296" t="s">
        <v>1054</v>
      </c>
      <c r="E498" s="296" t="s">
        <v>1057</v>
      </c>
      <c r="F498" s="296" t="s">
        <v>1058</v>
      </c>
      <c r="G498" s="17">
        <v>1</v>
      </c>
      <c r="H498" s="17">
        <v>100</v>
      </c>
      <c r="I498" s="297">
        <v>100</v>
      </c>
      <c r="J498" s="86">
        <f>+'[1]Listado-Productos'!$I504*50%</f>
        <v>50</v>
      </c>
      <c r="K498" s="87"/>
      <c r="L498" s="87"/>
    </row>
    <row r="499" spans="2:12" ht="50.1" hidden="1" customHeight="1" x14ac:dyDescent="0.25">
      <c r="B499" s="79" t="s">
        <v>919</v>
      </c>
      <c r="C499" s="294" t="s">
        <v>171</v>
      </c>
      <c r="D499" s="296" t="s">
        <v>1054</v>
      </c>
      <c r="E499" s="296" t="s">
        <v>1059</v>
      </c>
      <c r="F499" s="296" t="s">
        <v>1060</v>
      </c>
      <c r="G499" s="17">
        <v>8000</v>
      </c>
      <c r="H499" s="17">
        <v>0.18</v>
      </c>
      <c r="I499" s="297">
        <v>1440</v>
      </c>
      <c r="J499" s="86">
        <f>+'[1]Listado-Productos'!$I505*50%</f>
        <v>720</v>
      </c>
      <c r="K499" s="87"/>
      <c r="L499" s="87"/>
    </row>
    <row r="500" spans="2:12" ht="50.1" hidden="1" customHeight="1" x14ac:dyDescent="0.25">
      <c r="B500" s="79" t="s">
        <v>919</v>
      </c>
      <c r="C500" s="294" t="s">
        <v>171</v>
      </c>
      <c r="D500" s="296" t="s">
        <v>1054</v>
      </c>
      <c r="E500" s="17" t="s">
        <v>1061</v>
      </c>
      <c r="F500" s="17" t="s">
        <v>1062</v>
      </c>
      <c r="G500" s="17">
        <v>80</v>
      </c>
      <c r="H500" s="17">
        <v>0.17499999999999999</v>
      </c>
      <c r="I500" s="297">
        <v>14</v>
      </c>
      <c r="J500" s="86">
        <f>+'[1]Listado-Productos'!$I506*50%</f>
        <v>7</v>
      </c>
      <c r="K500" s="87"/>
      <c r="L500" s="87"/>
    </row>
    <row r="501" spans="2:12" ht="50.1" hidden="1" customHeight="1" x14ac:dyDescent="0.25">
      <c r="B501" s="79" t="s">
        <v>919</v>
      </c>
      <c r="C501" s="294" t="s">
        <v>171</v>
      </c>
      <c r="D501" s="296" t="s">
        <v>1054</v>
      </c>
      <c r="E501" s="17" t="s">
        <v>1063</v>
      </c>
      <c r="F501" s="17" t="s">
        <v>1064</v>
      </c>
      <c r="G501" s="17">
        <v>30</v>
      </c>
      <c r="H501" s="17">
        <v>0</v>
      </c>
      <c r="I501" s="297">
        <v>0</v>
      </c>
      <c r="J501" s="86">
        <f>+'[1]Listado-Productos'!$I507*50%</f>
        <v>0</v>
      </c>
      <c r="K501" s="87"/>
      <c r="L501" s="87"/>
    </row>
    <row r="502" spans="2:12" ht="50.1" hidden="1" customHeight="1" x14ac:dyDescent="0.25">
      <c r="B502" s="79" t="s">
        <v>919</v>
      </c>
      <c r="C502" s="294" t="s">
        <v>171</v>
      </c>
      <c r="D502" s="296" t="s">
        <v>1054</v>
      </c>
      <c r="E502" s="17" t="s">
        <v>1065</v>
      </c>
      <c r="F502" s="17" t="s">
        <v>1066</v>
      </c>
      <c r="G502" s="17">
        <v>1</v>
      </c>
      <c r="H502" s="17">
        <v>0</v>
      </c>
      <c r="I502" s="297">
        <v>0</v>
      </c>
      <c r="J502" s="86">
        <f>+'[1]Listado-Productos'!$I508*50%</f>
        <v>0</v>
      </c>
      <c r="K502" s="87"/>
      <c r="L502" s="87"/>
    </row>
    <row r="503" spans="2:12" ht="50.1" hidden="1" customHeight="1" x14ac:dyDescent="0.25">
      <c r="B503" s="79" t="s">
        <v>919</v>
      </c>
      <c r="C503" s="294" t="s">
        <v>171</v>
      </c>
      <c r="D503" s="296" t="s">
        <v>1054</v>
      </c>
      <c r="E503" s="17" t="s">
        <v>1067</v>
      </c>
      <c r="F503" s="17" t="s">
        <v>1068</v>
      </c>
      <c r="G503" s="305">
        <v>1</v>
      </c>
      <c r="H503" s="17">
        <v>700</v>
      </c>
      <c r="I503" s="297">
        <v>700</v>
      </c>
      <c r="J503" s="86">
        <f>+'[1]Listado-Productos'!$I509*50%</f>
        <v>350</v>
      </c>
      <c r="K503" s="87"/>
      <c r="L503" s="87"/>
    </row>
    <row r="504" spans="2:12" ht="50.1" hidden="1" customHeight="1" x14ac:dyDescent="0.25">
      <c r="B504" s="79" t="s">
        <v>919</v>
      </c>
      <c r="C504" s="294" t="s">
        <v>171</v>
      </c>
      <c r="D504" s="296" t="s">
        <v>1054</v>
      </c>
      <c r="E504" s="17" t="s">
        <v>1069</v>
      </c>
      <c r="F504" s="17" t="s">
        <v>1070</v>
      </c>
      <c r="G504" s="17">
        <v>6</v>
      </c>
      <c r="H504" s="17">
        <v>70</v>
      </c>
      <c r="I504" s="297">
        <v>420</v>
      </c>
      <c r="J504" s="86">
        <f>+'[1]Listado-Productos'!$I510*50%</f>
        <v>210</v>
      </c>
      <c r="K504" s="87"/>
      <c r="L504" s="87"/>
    </row>
    <row r="505" spans="2:12" ht="50.1" hidden="1" customHeight="1" x14ac:dyDescent="0.25">
      <c r="B505" s="79" t="s">
        <v>919</v>
      </c>
      <c r="C505" s="294" t="s">
        <v>171</v>
      </c>
      <c r="D505" s="296" t="s">
        <v>1054</v>
      </c>
      <c r="E505" s="17" t="s">
        <v>1071</v>
      </c>
      <c r="F505" s="17" t="s">
        <v>1072</v>
      </c>
      <c r="G505" s="17">
        <v>4</v>
      </c>
      <c r="H505" s="17">
        <v>20</v>
      </c>
      <c r="I505" s="297">
        <v>80</v>
      </c>
      <c r="J505" s="86">
        <f>+'[1]Listado-Productos'!$I511*50%</f>
        <v>40</v>
      </c>
      <c r="K505" s="87"/>
      <c r="L505" s="87"/>
    </row>
    <row r="506" spans="2:12" ht="50.1" hidden="1" customHeight="1" x14ac:dyDescent="0.25">
      <c r="B506" s="79" t="s">
        <v>919</v>
      </c>
      <c r="C506" s="294" t="s">
        <v>171</v>
      </c>
      <c r="D506" s="296" t="s">
        <v>1073</v>
      </c>
      <c r="E506" s="17" t="s">
        <v>1074</v>
      </c>
      <c r="F506" s="17" t="s">
        <v>1075</v>
      </c>
      <c r="G506" s="17">
        <v>3</v>
      </c>
      <c r="H506" s="17">
        <v>10</v>
      </c>
      <c r="I506" s="297">
        <v>30</v>
      </c>
      <c r="J506" s="86">
        <f>+'[1]Listado-Productos'!$I512*50%</f>
        <v>15</v>
      </c>
      <c r="K506" s="87"/>
      <c r="L506" s="87"/>
    </row>
    <row r="507" spans="2:12" ht="50.1" hidden="1" customHeight="1" x14ac:dyDescent="0.25">
      <c r="B507" s="79" t="s">
        <v>919</v>
      </c>
      <c r="C507" s="294" t="s">
        <v>171</v>
      </c>
      <c r="D507" s="296" t="s">
        <v>1076</v>
      </c>
      <c r="E507" s="116" t="s">
        <v>1077</v>
      </c>
      <c r="F507" s="116" t="s">
        <v>1078</v>
      </c>
      <c r="G507" s="296">
        <v>8000</v>
      </c>
      <c r="H507" s="296">
        <v>2E-3</v>
      </c>
      <c r="I507" s="297">
        <v>16</v>
      </c>
      <c r="J507" s="86">
        <f>+'[1]Listado-Productos'!$I513*50%</f>
        <v>8</v>
      </c>
      <c r="K507" s="87"/>
      <c r="L507" s="87"/>
    </row>
    <row r="508" spans="2:12" ht="50.1" hidden="1" customHeight="1" x14ac:dyDescent="0.25">
      <c r="B508" s="79" t="s">
        <v>919</v>
      </c>
      <c r="C508" s="294" t="s">
        <v>165</v>
      </c>
      <c r="D508" s="295" t="s">
        <v>1079</v>
      </c>
      <c r="E508" s="17" t="s">
        <v>1080</v>
      </c>
      <c r="F508" s="17" t="s">
        <v>1081</v>
      </c>
      <c r="G508" s="296">
        <v>40</v>
      </c>
      <c r="H508" s="296">
        <v>1.5</v>
      </c>
      <c r="I508" s="297">
        <v>60</v>
      </c>
      <c r="J508" s="86">
        <f>+'[1]Listado-Productos'!$I514*50%</f>
        <v>30</v>
      </c>
      <c r="K508" s="87"/>
      <c r="L508" s="87"/>
    </row>
    <row r="509" spans="2:12" ht="50.1" hidden="1" customHeight="1" x14ac:dyDescent="0.25">
      <c r="B509" s="79" t="s">
        <v>919</v>
      </c>
      <c r="C509" s="294" t="s">
        <v>165</v>
      </c>
      <c r="D509" s="295" t="s">
        <v>1079</v>
      </c>
      <c r="E509" s="17" t="s">
        <v>1082</v>
      </c>
      <c r="F509" s="17" t="s">
        <v>1083</v>
      </c>
      <c r="G509" s="17">
        <v>24</v>
      </c>
      <c r="H509" s="17">
        <v>10</v>
      </c>
      <c r="I509" s="297">
        <v>240</v>
      </c>
      <c r="J509" s="86">
        <f>+'[1]Listado-Productos'!$I515*50%</f>
        <v>120</v>
      </c>
      <c r="K509" s="87"/>
      <c r="L509" s="87"/>
    </row>
    <row r="510" spans="2:12" ht="50.1" hidden="1" customHeight="1" x14ac:dyDescent="0.25">
      <c r="B510" s="79" t="s">
        <v>919</v>
      </c>
      <c r="C510" s="294" t="s">
        <v>165</v>
      </c>
      <c r="D510" s="295" t="s">
        <v>1079</v>
      </c>
      <c r="E510" s="17" t="s">
        <v>1082</v>
      </c>
      <c r="F510" s="17" t="s">
        <v>1084</v>
      </c>
      <c r="G510" s="17">
        <v>3</v>
      </c>
      <c r="H510" s="17">
        <v>100</v>
      </c>
      <c r="I510" s="297">
        <v>300</v>
      </c>
      <c r="J510" s="86">
        <f>+'[1]Listado-Productos'!$I516*50%</f>
        <v>150</v>
      </c>
      <c r="K510" s="87"/>
      <c r="L510" s="87"/>
    </row>
    <row r="511" spans="2:12" ht="50.1" hidden="1" customHeight="1" x14ac:dyDescent="0.25">
      <c r="B511" s="79" t="s">
        <v>919</v>
      </c>
      <c r="C511" s="294" t="s">
        <v>165</v>
      </c>
      <c r="D511" s="295" t="s">
        <v>1079</v>
      </c>
      <c r="E511" s="17" t="s">
        <v>1082</v>
      </c>
      <c r="F511" s="17" t="s">
        <v>1085</v>
      </c>
      <c r="G511" s="17">
        <v>4</v>
      </c>
      <c r="H511" s="17">
        <v>0</v>
      </c>
      <c r="I511" s="297">
        <v>0</v>
      </c>
      <c r="J511" s="86">
        <f>+'[1]Listado-Productos'!$I517*50%</f>
        <v>0</v>
      </c>
      <c r="K511" s="87"/>
      <c r="L511" s="87"/>
    </row>
    <row r="512" spans="2:12" ht="50.1" hidden="1" customHeight="1" x14ac:dyDescent="0.25">
      <c r="B512" s="79" t="s">
        <v>919</v>
      </c>
      <c r="C512" s="294" t="s">
        <v>165</v>
      </c>
      <c r="D512" s="295" t="s">
        <v>1079</v>
      </c>
      <c r="E512" s="17" t="s">
        <v>1082</v>
      </c>
      <c r="F512" s="17" t="s">
        <v>1086</v>
      </c>
      <c r="G512" s="17">
        <v>1</v>
      </c>
      <c r="H512" s="17">
        <v>50</v>
      </c>
      <c r="I512" s="297">
        <v>50</v>
      </c>
      <c r="J512" s="86">
        <f>+'[1]Listado-Productos'!$I518*0%</f>
        <v>0</v>
      </c>
      <c r="K512" s="87"/>
      <c r="L512" s="87"/>
    </row>
    <row r="513" spans="2:12" ht="50.1" hidden="1" customHeight="1" x14ac:dyDescent="0.25">
      <c r="B513" s="79" t="s">
        <v>919</v>
      </c>
      <c r="C513" s="294" t="s">
        <v>165</v>
      </c>
      <c r="D513" s="295" t="s">
        <v>1087</v>
      </c>
      <c r="E513" s="306" t="s">
        <v>1082</v>
      </c>
      <c r="F513" s="306" t="s">
        <v>1088</v>
      </c>
      <c r="G513" s="306">
        <v>400</v>
      </c>
      <c r="H513" s="306">
        <v>0</v>
      </c>
      <c r="I513" s="297">
        <v>0</v>
      </c>
      <c r="J513" s="86">
        <f>+'[1]Listado-Productos'!$I519*50%</f>
        <v>0</v>
      </c>
      <c r="K513" s="87"/>
      <c r="L513" s="87"/>
    </row>
    <row r="514" spans="2:12" ht="50.1" hidden="1" customHeight="1" x14ac:dyDescent="0.25">
      <c r="B514" s="79" t="s">
        <v>919</v>
      </c>
      <c r="C514" s="294" t="s">
        <v>165</v>
      </c>
      <c r="D514" s="295" t="s">
        <v>1087</v>
      </c>
      <c r="E514" s="306" t="s">
        <v>1082</v>
      </c>
      <c r="F514" s="306" t="s">
        <v>1089</v>
      </c>
      <c r="G514" s="306">
        <v>3</v>
      </c>
      <c r="H514" s="306">
        <v>300</v>
      </c>
      <c r="I514" s="297">
        <v>900</v>
      </c>
      <c r="J514" s="86">
        <f>+'[1]Listado-Productos'!$I520*50%</f>
        <v>450</v>
      </c>
      <c r="K514" s="87"/>
      <c r="L514" s="87"/>
    </row>
    <row r="515" spans="2:12" ht="50.1" hidden="1" customHeight="1" x14ac:dyDescent="0.25">
      <c r="B515" s="79" t="s">
        <v>919</v>
      </c>
      <c r="C515" s="294" t="s">
        <v>165</v>
      </c>
      <c r="D515" s="295" t="s">
        <v>1087</v>
      </c>
      <c r="E515" s="306" t="s">
        <v>1082</v>
      </c>
      <c r="F515" s="306" t="s">
        <v>1090</v>
      </c>
      <c r="G515" s="306">
        <v>100000</v>
      </c>
      <c r="H515" s="306">
        <v>6.0000000000000001E-3</v>
      </c>
      <c r="I515" s="297">
        <v>600</v>
      </c>
      <c r="J515" s="86">
        <f>+'[1]Listado-Productos'!$I521*50%</f>
        <v>300</v>
      </c>
      <c r="K515" s="87"/>
      <c r="L515" s="87"/>
    </row>
    <row r="516" spans="2:12" ht="50.1" hidden="1" customHeight="1" x14ac:dyDescent="0.25">
      <c r="B516" s="79" t="s">
        <v>919</v>
      </c>
      <c r="C516" s="294" t="s">
        <v>161</v>
      </c>
      <c r="D516" s="102" t="s">
        <v>1091</v>
      </c>
      <c r="E516" s="105" t="s">
        <v>1092</v>
      </c>
      <c r="F516" s="105" t="s">
        <v>1093</v>
      </c>
      <c r="G516" s="105">
        <v>1</v>
      </c>
      <c r="H516" s="90">
        <v>400</v>
      </c>
      <c r="I516" s="111">
        <f>+H516*G516</f>
        <v>400</v>
      </c>
      <c r="J516" s="86">
        <f>+'[1]Listado-Productos'!$I522*100%</f>
        <v>400</v>
      </c>
      <c r="K516" s="87"/>
      <c r="L516" s="87"/>
    </row>
    <row r="517" spans="2:12" ht="50.1" hidden="1" customHeight="1" x14ac:dyDescent="0.25">
      <c r="B517" s="79" t="s">
        <v>919</v>
      </c>
      <c r="C517" s="294" t="s">
        <v>161</v>
      </c>
      <c r="D517" s="102" t="s">
        <v>1091</v>
      </c>
      <c r="E517" s="105" t="s">
        <v>1092</v>
      </c>
      <c r="F517" s="105" t="s">
        <v>1094</v>
      </c>
      <c r="G517" s="105">
        <v>100</v>
      </c>
      <c r="H517" s="105">
        <v>0</v>
      </c>
      <c r="I517" s="111">
        <f>+H517*G517</f>
        <v>0</v>
      </c>
      <c r="J517" s="86">
        <f>+'[1]Listado-Productos'!$I523*50%</f>
        <v>0</v>
      </c>
      <c r="K517" s="87"/>
      <c r="L517" s="87"/>
    </row>
    <row r="518" spans="2:12" ht="50.1" hidden="1" customHeight="1" x14ac:dyDescent="0.25">
      <c r="B518" s="79" t="s">
        <v>919</v>
      </c>
      <c r="C518" s="294" t="s">
        <v>161</v>
      </c>
      <c r="D518" s="92" t="s">
        <v>1091</v>
      </c>
      <c r="E518" s="92" t="s">
        <v>1095</v>
      </c>
      <c r="F518" s="92" t="s">
        <v>1096</v>
      </c>
      <c r="G518" s="92">
        <v>50</v>
      </c>
      <c r="H518" s="92">
        <v>2.2000000000000002</v>
      </c>
      <c r="I518" s="113">
        <f>H518*G518</f>
        <v>110.00000000000001</v>
      </c>
      <c r="J518" s="86">
        <f>+'[1]Listado-Productos'!$I524*50%</f>
        <v>55.000000000000007</v>
      </c>
      <c r="K518" s="87"/>
      <c r="L518" s="87"/>
    </row>
    <row r="519" spans="2:12" ht="50.1" hidden="1" customHeight="1" x14ac:dyDescent="0.25">
      <c r="B519" s="79" t="s">
        <v>919</v>
      </c>
      <c r="C519" s="294" t="s">
        <v>161</v>
      </c>
      <c r="D519" s="102" t="s">
        <v>1097</v>
      </c>
      <c r="E519" s="105" t="s">
        <v>1098</v>
      </c>
      <c r="F519" s="105" t="s">
        <v>1099</v>
      </c>
      <c r="G519" s="105">
        <v>1</v>
      </c>
      <c r="H519" s="90">
        <v>400</v>
      </c>
      <c r="I519" s="111">
        <f t="shared" ref="I519:I525" si="14">+H519*G519</f>
        <v>400</v>
      </c>
      <c r="J519" s="86">
        <f>+'[1]Listado-Productos'!$I525*100%</f>
        <v>400</v>
      </c>
      <c r="K519" s="87"/>
      <c r="L519" s="87"/>
    </row>
    <row r="520" spans="2:12" ht="50.1" hidden="1" customHeight="1" x14ac:dyDescent="0.25">
      <c r="B520" s="79" t="s">
        <v>919</v>
      </c>
      <c r="C520" s="294" t="s">
        <v>161</v>
      </c>
      <c r="D520" s="102" t="s">
        <v>1097</v>
      </c>
      <c r="E520" s="105" t="s">
        <v>1100</v>
      </c>
      <c r="F520" s="93" t="s">
        <v>1101</v>
      </c>
      <c r="G520" s="93">
        <v>6</v>
      </c>
      <c r="H520" s="93">
        <v>0</v>
      </c>
      <c r="I520" s="111">
        <f t="shared" si="14"/>
        <v>0</v>
      </c>
      <c r="J520" s="86">
        <f>+'[1]Listado-Productos'!$I526*50%</f>
        <v>0</v>
      </c>
      <c r="K520" s="87"/>
      <c r="L520" s="87"/>
    </row>
    <row r="521" spans="2:12" ht="50.1" hidden="1" customHeight="1" x14ac:dyDescent="0.25">
      <c r="B521" s="79" t="s">
        <v>919</v>
      </c>
      <c r="C521" s="294" t="s">
        <v>161</v>
      </c>
      <c r="D521" s="102" t="s">
        <v>1097</v>
      </c>
      <c r="E521" s="105" t="s">
        <v>1102</v>
      </c>
      <c r="F521" s="83" t="s">
        <v>1103</v>
      </c>
      <c r="G521" s="83">
        <v>1</v>
      </c>
      <c r="H521" s="83">
        <v>0</v>
      </c>
      <c r="I521" s="111">
        <f t="shared" si="14"/>
        <v>0</v>
      </c>
      <c r="J521" s="86">
        <f>+'[1]Listado-Productos'!$I527*50%</f>
        <v>0</v>
      </c>
      <c r="K521" s="87"/>
      <c r="L521" s="87"/>
    </row>
    <row r="522" spans="2:12" ht="50.1" hidden="1" customHeight="1" x14ac:dyDescent="0.25">
      <c r="B522" s="79" t="s">
        <v>919</v>
      </c>
      <c r="C522" s="294" t="s">
        <v>161</v>
      </c>
      <c r="D522" s="102" t="s">
        <v>1097</v>
      </c>
      <c r="E522" s="105" t="s">
        <v>1104</v>
      </c>
      <c r="F522" s="105" t="s">
        <v>1105</v>
      </c>
      <c r="G522" s="105">
        <v>1</v>
      </c>
      <c r="H522" s="105">
        <v>100</v>
      </c>
      <c r="I522" s="111">
        <f t="shared" si="14"/>
        <v>100</v>
      </c>
      <c r="J522" s="86">
        <f>+'[1]Listado-Productos'!$I528*50%</f>
        <v>50</v>
      </c>
      <c r="K522" s="87"/>
      <c r="L522" s="87"/>
    </row>
    <row r="523" spans="2:12" ht="50.1" hidden="1" customHeight="1" x14ac:dyDescent="0.25">
      <c r="B523" s="79" t="s">
        <v>919</v>
      </c>
      <c r="C523" s="294" t="s">
        <v>161</v>
      </c>
      <c r="D523" s="102" t="s">
        <v>1097</v>
      </c>
      <c r="E523" s="105" t="s">
        <v>1106</v>
      </c>
      <c r="F523" s="307" t="s">
        <v>1107</v>
      </c>
      <c r="G523" s="105">
        <v>1</v>
      </c>
      <c r="H523" s="105">
        <v>100</v>
      </c>
      <c r="I523" s="111">
        <f t="shared" si="14"/>
        <v>100</v>
      </c>
      <c r="J523" s="86">
        <f>+'[1]Listado-Productos'!$I529*30%</f>
        <v>30</v>
      </c>
      <c r="K523" s="87"/>
      <c r="L523" s="87"/>
    </row>
    <row r="524" spans="2:12" ht="50.1" hidden="1" customHeight="1" x14ac:dyDescent="0.25">
      <c r="B524" s="79" t="s">
        <v>919</v>
      </c>
      <c r="C524" s="294" t="s">
        <v>161</v>
      </c>
      <c r="D524" s="102" t="s">
        <v>1097</v>
      </c>
      <c r="E524" s="105" t="s">
        <v>1108</v>
      </c>
      <c r="F524" s="105" t="s">
        <v>1109</v>
      </c>
      <c r="G524" s="105">
        <v>1</v>
      </c>
      <c r="H524" s="105">
        <v>100</v>
      </c>
      <c r="I524" s="111">
        <f t="shared" si="14"/>
        <v>100</v>
      </c>
      <c r="J524" s="86">
        <f>+'[1]Listado-Productos'!$I530*50%</f>
        <v>50</v>
      </c>
      <c r="K524" s="87"/>
      <c r="L524" s="87"/>
    </row>
    <row r="525" spans="2:12" ht="50.1" hidden="1" customHeight="1" x14ac:dyDescent="0.25">
      <c r="B525" s="79" t="s">
        <v>919</v>
      </c>
      <c r="C525" s="294" t="s">
        <v>161</v>
      </c>
      <c r="D525" s="102" t="s">
        <v>1097</v>
      </c>
      <c r="E525" s="105" t="s">
        <v>1108</v>
      </c>
      <c r="F525" s="105" t="s">
        <v>1110</v>
      </c>
      <c r="G525" s="105">
        <v>1</v>
      </c>
      <c r="H525" s="105">
        <v>100</v>
      </c>
      <c r="I525" s="111">
        <f t="shared" si="14"/>
        <v>100</v>
      </c>
      <c r="J525" s="86">
        <f>+'[1]Listado-Productos'!$I531*30%</f>
        <v>30</v>
      </c>
      <c r="K525" s="87"/>
      <c r="L525" s="87"/>
    </row>
    <row r="526" spans="2:12" ht="56.25" hidden="1" customHeight="1" x14ac:dyDescent="0.25">
      <c r="B526" s="79" t="s">
        <v>919</v>
      </c>
      <c r="C526" s="294" t="s">
        <v>147</v>
      </c>
      <c r="D526" s="296" t="s">
        <v>1111</v>
      </c>
      <c r="E526" s="296" t="s">
        <v>1112</v>
      </c>
      <c r="F526" s="296" t="s">
        <v>1113</v>
      </c>
      <c r="G526" s="296">
        <v>1</v>
      </c>
      <c r="H526" s="296">
        <v>100</v>
      </c>
      <c r="I526" s="297">
        <v>100</v>
      </c>
      <c r="J526" s="86">
        <f>+'[1]Listado-Productos'!$I532*30%</f>
        <v>30</v>
      </c>
      <c r="K526" s="87"/>
      <c r="L526" s="87"/>
    </row>
    <row r="527" spans="2:12" ht="50.1" hidden="1" customHeight="1" x14ac:dyDescent="0.25">
      <c r="B527" s="79" t="s">
        <v>919</v>
      </c>
      <c r="C527" s="294" t="s">
        <v>147</v>
      </c>
      <c r="D527" s="296" t="s">
        <v>1111</v>
      </c>
      <c r="E527" s="296" t="s">
        <v>1112</v>
      </c>
      <c r="F527" s="296" t="s">
        <v>1114</v>
      </c>
      <c r="G527" s="17">
        <v>1</v>
      </c>
      <c r="H527" s="17">
        <v>245</v>
      </c>
      <c r="I527" s="297">
        <v>245</v>
      </c>
      <c r="J527" s="86">
        <f>+'[1]Listado-Productos'!$I533*30%</f>
        <v>73.5</v>
      </c>
      <c r="K527" s="87"/>
      <c r="L527" s="87"/>
    </row>
    <row r="528" spans="2:12" ht="50.1" hidden="1" customHeight="1" x14ac:dyDescent="0.25">
      <c r="B528" s="79" t="s">
        <v>919</v>
      </c>
      <c r="C528" s="294" t="s">
        <v>147</v>
      </c>
      <c r="D528" s="296" t="s">
        <v>1111</v>
      </c>
      <c r="E528" s="296" t="s">
        <v>1115</v>
      </c>
      <c r="F528" s="296" t="s">
        <v>1116</v>
      </c>
      <c r="G528" s="17">
        <v>6</v>
      </c>
      <c r="H528" s="17">
        <v>50</v>
      </c>
      <c r="I528" s="297">
        <v>300</v>
      </c>
      <c r="J528" s="86">
        <f>+'[1]Listado-Productos'!$I534*30%</f>
        <v>90</v>
      </c>
      <c r="K528" s="87"/>
      <c r="L528" s="87"/>
    </row>
    <row r="529" spans="2:12" ht="50.1" hidden="1" customHeight="1" x14ac:dyDescent="0.25">
      <c r="B529" s="79" t="s">
        <v>919</v>
      </c>
      <c r="C529" s="294" t="s">
        <v>147</v>
      </c>
      <c r="D529" s="296" t="s">
        <v>1117</v>
      </c>
      <c r="E529" s="296" t="s">
        <v>1118</v>
      </c>
      <c r="F529" s="296" t="s">
        <v>1119</v>
      </c>
      <c r="G529" s="296">
        <v>16</v>
      </c>
      <c r="H529" s="296">
        <v>0</v>
      </c>
      <c r="I529" s="297">
        <v>0</v>
      </c>
      <c r="J529" s="86">
        <f>+'[1]Listado-Productos'!$I535*30%</f>
        <v>0</v>
      </c>
      <c r="K529" s="87"/>
      <c r="L529" s="87"/>
    </row>
    <row r="530" spans="2:12" ht="50.1" hidden="1" customHeight="1" x14ac:dyDescent="0.25">
      <c r="B530" s="79" t="s">
        <v>919</v>
      </c>
      <c r="C530" s="294" t="s">
        <v>147</v>
      </c>
      <c r="D530" s="296" t="s">
        <v>1117</v>
      </c>
      <c r="E530" s="296" t="s">
        <v>1120</v>
      </c>
      <c r="F530" s="296" t="s">
        <v>1121</v>
      </c>
      <c r="G530" s="17">
        <v>3</v>
      </c>
      <c r="H530" s="17">
        <v>200</v>
      </c>
      <c r="I530" s="297">
        <v>600</v>
      </c>
      <c r="J530" s="86">
        <f>+'[1]Listado-Productos'!$I536*30%</f>
        <v>180</v>
      </c>
      <c r="K530" s="87"/>
      <c r="L530" s="87"/>
    </row>
    <row r="531" spans="2:12" ht="50.1" hidden="1" customHeight="1" x14ac:dyDescent="0.25">
      <c r="B531" s="79" t="s">
        <v>919</v>
      </c>
      <c r="C531" s="294" t="s">
        <v>147</v>
      </c>
      <c r="D531" s="296" t="s">
        <v>1122</v>
      </c>
      <c r="E531" s="296" t="s">
        <v>1123</v>
      </c>
      <c r="F531" s="296" t="s">
        <v>1124</v>
      </c>
      <c r="G531" s="296">
        <v>3</v>
      </c>
      <c r="H531" s="296">
        <v>133.30000000000001</v>
      </c>
      <c r="I531" s="297">
        <v>399.90000000000003</v>
      </c>
      <c r="J531" s="86">
        <f>+'[1]Listado-Productos'!$I537*30%</f>
        <v>119.97</v>
      </c>
      <c r="K531" s="87"/>
      <c r="L531" s="87"/>
    </row>
    <row r="532" spans="2:12" ht="50.1" hidden="1" customHeight="1" x14ac:dyDescent="0.25">
      <c r="B532" s="79" t="s">
        <v>919</v>
      </c>
      <c r="C532" s="294" t="s">
        <v>147</v>
      </c>
      <c r="D532" s="296" t="s">
        <v>1122</v>
      </c>
      <c r="E532" s="296" t="s">
        <v>1125</v>
      </c>
      <c r="F532" s="296" t="s">
        <v>1126</v>
      </c>
      <c r="G532" s="17">
        <v>50000</v>
      </c>
      <c r="H532" s="17">
        <v>2E-3</v>
      </c>
      <c r="I532" s="297">
        <v>100</v>
      </c>
      <c r="J532" s="86">
        <f>+'[1]Listado-Productos'!$I538*30%</f>
        <v>30</v>
      </c>
      <c r="K532" s="87"/>
      <c r="L532" s="87"/>
    </row>
    <row r="533" spans="2:12" ht="50.1" hidden="1" customHeight="1" x14ac:dyDescent="0.25">
      <c r="B533" s="79" t="s">
        <v>919</v>
      </c>
      <c r="C533" s="294" t="s">
        <v>147</v>
      </c>
      <c r="D533" s="296" t="s">
        <v>1127</v>
      </c>
      <c r="E533" s="296" t="s">
        <v>1128</v>
      </c>
      <c r="F533" s="296" t="s">
        <v>1129</v>
      </c>
      <c r="G533" s="296">
        <v>1</v>
      </c>
      <c r="H533" s="296">
        <v>300</v>
      </c>
      <c r="I533" s="297">
        <v>300</v>
      </c>
      <c r="J533" s="192">
        <v>17000</v>
      </c>
      <c r="K533" s="87"/>
      <c r="L533" s="87"/>
    </row>
    <row r="534" spans="2:12" ht="50.1" hidden="1" customHeight="1" x14ac:dyDescent="0.25">
      <c r="B534" s="79" t="s">
        <v>919</v>
      </c>
      <c r="C534" s="294" t="s">
        <v>147</v>
      </c>
      <c r="D534" s="296" t="s">
        <v>1127</v>
      </c>
      <c r="E534" s="296" t="s">
        <v>1128</v>
      </c>
      <c r="F534" s="296" t="s">
        <v>1130</v>
      </c>
      <c r="G534" s="17">
        <v>10</v>
      </c>
      <c r="H534" s="17">
        <v>4.5</v>
      </c>
      <c r="I534" s="297">
        <v>45</v>
      </c>
      <c r="J534" s="192"/>
      <c r="K534" s="87"/>
      <c r="L534" s="87"/>
    </row>
    <row r="535" spans="2:12" ht="66.75" hidden="1" customHeight="1" x14ac:dyDescent="0.25">
      <c r="B535" s="79" t="s">
        <v>919</v>
      </c>
      <c r="C535" s="294" t="s">
        <v>147</v>
      </c>
      <c r="D535" s="296" t="s">
        <v>1127</v>
      </c>
      <c r="E535" s="296" t="s">
        <v>1128</v>
      </c>
      <c r="F535" s="296" t="s">
        <v>1131</v>
      </c>
      <c r="G535" s="17">
        <v>1</v>
      </c>
      <c r="H535" s="17">
        <v>60</v>
      </c>
      <c r="I535" s="297">
        <v>60</v>
      </c>
      <c r="J535" s="192"/>
      <c r="K535" s="87"/>
      <c r="L535" s="87"/>
    </row>
    <row r="536" spans="2:12" ht="50.1" hidden="1" customHeight="1" x14ac:dyDescent="0.25">
      <c r="B536" s="79" t="s">
        <v>919</v>
      </c>
      <c r="C536" s="294" t="s">
        <v>147</v>
      </c>
      <c r="D536" s="296" t="s">
        <v>1127</v>
      </c>
      <c r="E536" s="17" t="s">
        <v>1132</v>
      </c>
      <c r="F536" s="17" t="s">
        <v>1132</v>
      </c>
      <c r="G536" s="17">
        <v>1</v>
      </c>
      <c r="H536" s="17">
        <v>120</v>
      </c>
      <c r="I536" s="297">
        <v>120</v>
      </c>
      <c r="J536" s="192"/>
      <c r="K536" s="87"/>
      <c r="L536" s="87"/>
    </row>
    <row r="537" spans="2:12" ht="50.1" hidden="1" customHeight="1" x14ac:dyDescent="0.25">
      <c r="B537" s="79" t="s">
        <v>919</v>
      </c>
      <c r="C537" s="294" t="s">
        <v>147</v>
      </c>
      <c r="D537" s="296" t="s">
        <v>1127</v>
      </c>
      <c r="E537" s="17" t="s">
        <v>1133</v>
      </c>
      <c r="F537" s="17" t="s">
        <v>1134</v>
      </c>
      <c r="G537" s="17">
        <v>1</v>
      </c>
      <c r="H537" s="17">
        <v>300</v>
      </c>
      <c r="I537" s="297">
        <v>300</v>
      </c>
      <c r="J537" s="192"/>
      <c r="K537" s="87"/>
      <c r="L537" s="87"/>
    </row>
    <row r="538" spans="2:12" ht="50.1" hidden="1" customHeight="1" x14ac:dyDescent="0.25">
      <c r="B538" s="79" t="s">
        <v>120</v>
      </c>
      <c r="C538" s="80" t="s">
        <v>121</v>
      </c>
      <c r="D538" s="102" t="s">
        <v>1135</v>
      </c>
      <c r="E538" s="105" t="s">
        <v>1136</v>
      </c>
      <c r="F538" s="105" t="s">
        <v>1137</v>
      </c>
      <c r="G538" s="105">
        <v>1</v>
      </c>
      <c r="H538" s="105">
        <v>0</v>
      </c>
      <c r="I538" s="111">
        <v>0</v>
      </c>
      <c r="J538" s="86">
        <v>609.7560975609756</v>
      </c>
      <c r="K538" s="87"/>
      <c r="L538" s="87"/>
    </row>
    <row r="539" spans="2:12" ht="50.1" hidden="1" customHeight="1" x14ac:dyDescent="0.25">
      <c r="B539" s="79" t="s">
        <v>120</v>
      </c>
      <c r="C539" s="80" t="s">
        <v>121</v>
      </c>
      <c r="D539" s="102" t="s">
        <v>1135</v>
      </c>
      <c r="E539" s="105" t="s">
        <v>1136</v>
      </c>
      <c r="F539" s="105" t="s">
        <v>1138</v>
      </c>
      <c r="G539" s="105">
        <v>1</v>
      </c>
      <c r="H539" s="105">
        <v>40</v>
      </c>
      <c r="I539" s="111">
        <v>40</v>
      </c>
      <c r="J539" s="86">
        <v>609.7560975609756</v>
      </c>
      <c r="K539" s="87"/>
      <c r="L539" s="87"/>
    </row>
    <row r="540" spans="2:12" ht="50.1" hidden="1" customHeight="1" x14ac:dyDescent="0.25">
      <c r="B540" s="79" t="s">
        <v>120</v>
      </c>
      <c r="C540" s="80" t="s">
        <v>121</v>
      </c>
      <c r="D540" s="81" t="s">
        <v>1139</v>
      </c>
      <c r="E540" s="103" t="s">
        <v>1140</v>
      </c>
      <c r="F540" s="103" t="s">
        <v>1141</v>
      </c>
      <c r="G540" s="308">
        <v>100</v>
      </c>
      <c r="H540" s="158">
        <v>100</v>
      </c>
      <c r="I540" s="111">
        <f>+'[1]Listado-Productos'!$G546*'[1]Listado-Productos'!$H546</f>
        <v>10000</v>
      </c>
      <c r="J540" s="86">
        <v>609.7560975609756</v>
      </c>
      <c r="K540" s="87"/>
      <c r="L540" s="87"/>
    </row>
    <row r="541" spans="2:12" ht="50.1" hidden="1" customHeight="1" x14ac:dyDescent="0.25">
      <c r="B541" s="79" t="s">
        <v>120</v>
      </c>
      <c r="C541" s="80" t="s">
        <v>121</v>
      </c>
      <c r="D541" s="81" t="s">
        <v>1139</v>
      </c>
      <c r="E541" s="103" t="s">
        <v>1140</v>
      </c>
      <c r="F541" s="103" t="s">
        <v>1142</v>
      </c>
      <c r="G541" s="309">
        <v>100</v>
      </c>
      <c r="H541" s="93">
        <v>40</v>
      </c>
      <c r="I541" s="111">
        <f>+'[1]Listado-Productos'!$G547*'[1]Listado-Productos'!$H547</f>
        <v>4000</v>
      </c>
      <c r="J541" s="86">
        <v>609.7560975609756</v>
      </c>
      <c r="K541" s="87"/>
      <c r="L541" s="87"/>
    </row>
    <row r="542" spans="2:12" ht="50.1" hidden="1" customHeight="1" x14ac:dyDescent="0.25">
      <c r="B542" s="79" t="s">
        <v>120</v>
      </c>
      <c r="C542" s="80" t="s">
        <v>121</v>
      </c>
      <c r="D542" s="81" t="s">
        <v>1139</v>
      </c>
      <c r="E542" s="103" t="s">
        <v>1143</v>
      </c>
      <c r="F542" s="103" t="s">
        <v>1144</v>
      </c>
      <c r="G542" s="105">
        <v>100</v>
      </c>
      <c r="H542" s="83">
        <v>20</v>
      </c>
      <c r="I542" s="111">
        <v>2000</v>
      </c>
      <c r="J542" s="86">
        <v>609.7560975609756</v>
      </c>
      <c r="K542" s="87"/>
      <c r="L542" s="87"/>
    </row>
    <row r="543" spans="2:12" ht="50.1" hidden="1" customHeight="1" x14ac:dyDescent="0.25">
      <c r="B543" s="79" t="s">
        <v>120</v>
      </c>
      <c r="C543" s="80" t="s">
        <v>121</v>
      </c>
      <c r="D543" s="81" t="s">
        <v>1139</v>
      </c>
      <c r="E543" s="103" t="s">
        <v>1143</v>
      </c>
      <c r="F543" s="103" t="s">
        <v>250</v>
      </c>
      <c r="G543" s="105">
        <v>100</v>
      </c>
      <c r="H543" s="93">
        <v>20</v>
      </c>
      <c r="I543" s="111">
        <v>2000</v>
      </c>
      <c r="J543" s="86">
        <v>609.7560975609756</v>
      </c>
      <c r="K543" s="87"/>
      <c r="L543" s="87"/>
    </row>
    <row r="544" spans="2:12" ht="50.1" hidden="1" customHeight="1" x14ac:dyDescent="0.25">
      <c r="B544" s="79" t="s">
        <v>120</v>
      </c>
      <c r="C544" s="80" t="s">
        <v>121</v>
      </c>
      <c r="D544" s="81" t="s">
        <v>1139</v>
      </c>
      <c r="E544" s="82" t="s">
        <v>1145</v>
      </c>
      <c r="F544" s="103" t="s">
        <v>1146</v>
      </c>
      <c r="G544" s="105">
        <v>3</v>
      </c>
      <c r="H544" s="83">
        <v>150</v>
      </c>
      <c r="I544" s="111">
        <v>450</v>
      </c>
      <c r="J544" s="86">
        <v>609.7560975609756</v>
      </c>
      <c r="K544" s="87"/>
      <c r="L544" s="87"/>
    </row>
    <row r="545" spans="2:12" ht="50.1" hidden="1" customHeight="1" x14ac:dyDescent="0.25">
      <c r="B545" s="79" t="s">
        <v>120</v>
      </c>
      <c r="C545" s="80" t="s">
        <v>121</v>
      </c>
      <c r="D545" s="81" t="s">
        <v>1139</v>
      </c>
      <c r="E545" s="310" t="s">
        <v>1147</v>
      </c>
      <c r="F545" s="103" t="s">
        <v>1148</v>
      </c>
      <c r="G545" s="105">
        <v>30</v>
      </c>
      <c r="H545" s="114">
        <v>0</v>
      </c>
      <c r="I545" s="111">
        <f>+'[1]Listado-Productos'!$G551*'[1]Listado-Productos'!$H551</f>
        <v>0</v>
      </c>
      <c r="J545" s="86">
        <v>609.7560975609756</v>
      </c>
      <c r="K545" s="87"/>
      <c r="L545" s="87"/>
    </row>
    <row r="546" spans="2:12" ht="50.1" hidden="1" customHeight="1" x14ac:dyDescent="0.25">
      <c r="B546" s="79" t="s">
        <v>120</v>
      </c>
      <c r="C546" s="80" t="s">
        <v>121</v>
      </c>
      <c r="D546" s="81" t="s">
        <v>1139</v>
      </c>
      <c r="E546" s="311" t="s">
        <v>1149</v>
      </c>
      <c r="F546" s="103" t="s">
        <v>1150</v>
      </c>
      <c r="G546" s="105">
        <v>1</v>
      </c>
      <c r="H546" s="312">
        <v>0</v>
      </c>
      <c r="I546" s="111">
        <v>0</v>
      </c>
      <c r="J546" s="86">
        <v>609.7560975609756</v>
      </c>
      <c r="K546" s="87"/>
      <c r="L546" s="87"/>
    </row>
    <row r="547" spans="2:12" ht="50.1" hidden="1" customHeight="1" x14ac:dyDescent="0.25">
      <c r="B547" s="79" t="s">
        <v>120</v>
      </c>
      <c r="C547" s="80" t="s">
        <v>121</v>
      </c>
      <c r="D547" s="81" t="s">
        <v>1139</v>
      </c>
      <c r="E547" s="91" t="s">
        <v>1151</v>
      </c>
      <c r="F547" s="103" t="s">
        <v>1152</v>
      </c>
      <c r="G547" s="105">
        <v>1</v>
      </c>
      <c r="H547" s="309">
        <v>0</v>
      </c>
      <c r="I547" s="111">
        <v>0</v>
      </c>
      <c r="J547" s="86">
        <v>609.7560975609756</v>
      </c>
      <c r="K547" s="87"/>
      <c r="L547" s="87"/>
    </row>
    <row r="548" spans="2:12" ht="50.1" hidden="1" customHeight="1" x14ac:dyDescent="0.25">
      <c r="B548" s="79" t="s">
        <v>120</v>
      </c>
      <c r="C548" s="80" t="s">
        <v>121</v>
      </c>
      <c r="D548" s="81" t="s">
        <v>1139</v>
      </c>
      <c r="E548" s="103" t="s">
        <v>1153</v>
      </c>
      <c r="F548" s="103" t="s">
        <v>1154</v>
      </c>
      <c r="G548" s="105">
        <v>100</v>
      </c>
      <c r="H548" s="105">
        <v>0</v>
      </c>
      <c r="I548" s="111">
        <v>0</v>
      </c>
      <c r="J548" s="86">
        <v>609.7560975609756</v>
      </c>
      <c r="K548" s="87"/>
      <c r="L548" s="87"/>
    </row>
    <row r="549" spans="2:12" ht="50.1" hidden="1" customHeight="1" x14ac:dyDescent="0.25">
      <c r="B549" s="79" t="s">
        <v>120</v>
      </c>
      <c r="C549" s="80" t="s">
        <v>121</v>
      </c>
      <c r="D549" s="81" t="s">
        <v>1139</v>
      </c>
      <c r="E549" s="103" t="s">
        <v>1153</v>
      </c>
      <c r="F549" s="103" t="s">
        <v>1155</v>
      </c>
      <c r="G549" s="105">
        <v>100</v>
      </c>
      <c r="H549" s="105">
        <v>8</v>
      </c>
      <c r="I549" s="111">
        <v>800</v>
      </c>
      <c r="J549" s="86">
        <v>609.7560975609756</v>
      </c>
      <c r="K549" s="87"/>
      <c r="L549" s="87"/>
    </row>
    <row r="550" spans="2:12" ht="50.1" hidden="1" customHeight="1" x14ac:dyDescent="0.25">
      <c r="B550" s="79" t="s">
        <v>120</v>
      </c>
      <c r="C550" s="80" t="s">
        <v>121</v>
      </c>
      <c r="D550" s="81" t="s">
        <v>1139</v>
      </c>
      <c r="E550" s="103" t="s">
        <v>1156</v>
      </c>
      <c r="F550" s="103" t="s">
        <v>1157</v>
      </c>
      <c r="G550" s="105">
        <v>24</v>
      </c>
      <c r="H550" s="105">
        <v>0</v>
      </c>
      <c r="I550" s="111">
        <v>2400</v>
      </c>
      <c r="J550" s="86">
        <v>609.7560975609756</v>
      </c>
      <c r="K550" s="87"/>
      <c r="L550" s="87"/>
    </row>
    <row r="551" spans="2:12" ht="50.1" hidden="1" customHeight="1" x14ac:dyDescent="0.25">
      <c r="B551" s="79" t="s">
        <v>120</v>
      </c>
      <c r="C551" s="80" t="s">
        <v>121</v>
      </c>
      <c r="D551" s="81" t="s">
        <v>1139</v>
      </c>
      <c r="E551" s="91" t="s">
        <v>1158</v>
      </c>
      <c r="F551" s="103" t="s">
        <v>1159</v>
      </c>
      <c r="G551" s="105">
        <v>400</v>
      </c>
      <c r="H551" s="105">
        <v>0.3</v>
      </c>
      <c r="I551" s="111">
        <v>120</v>
      </c>
      <c r="J551" s="86">
        <v>609.7560975609756</v>
      </c>
      <c r="K551" s="87"/>
      <c r="L551" s="87"/>
    </row>
    <row r="552" spans="2:12" ht="50.1" hidden="1" customHeight="1" x14ac:dyDescent="0.25">
      <c r="B552" s="79" t="s">
        <v>369</v>
      </c>
      <c r="C552" s="80" t="s">
        <v>138</v>
      </c>
      <c r="D552" s="225" t="s">
        <v>511</v>
      </c>
      <c r="E552" s="313" t="s">
        <v>512</v>
      </c>
      <c r="F552" s="105" t="s">
        <v>1160</v>
      </c>
      <c r="G552" s="90">
        <v>1</v>
      </c>
      <c r="H552" s="90">
        <v>400</v>
      </c>
      <c r="I552" s="91">
        <f t="shared" ref="I552:I561" si="15">+H552*G552</f>
        <v>400</v>
      </c>
      <c r="J552" s="163"/>
      <c r="K552" s="87"/>
      <c r="L552" s="87"/>
    </row>
    <row r="553" spans="2:12" ht="50.1" hidden="1" customHeight="1" x14ac:dyDescent="0.25">
      <c r="B553" s="79" t="s">
        <v>369</v>
      </c>
      <c r="C553" s="80" t="s">
        <v>138</v>
      </c>
      <c r="D553" s="225" t="s">
        <v>511</v>
      </c>
      <c r="E553" s="313" t="s">
        <v>512</v>
      </c>
      <c r="F553" s="105" t="s">
        <v>1161</v>
      </c>
      <c r="G553" s="90">
        <v>1</v>
      </c>
      <c r="H553" s="105">
        <v>60</v>
      </c>
      <c r="I553" s="91">
        <f t="shared" si="15"/>
        <v>60</v>
      </c>
      <c r="J553" s="163"/>
      <c r="K553" s="87"/>
      <c r="L553" s="87"/>
    </row>
    <row r="554" spans="2:12" ht="50.1" hidden="1" customHeight="1" x14ac:dyDescent="0.25">
      <c r="B554" s="79" t="s">
        <v>369</v>
      </c>
      <c r="C554" s="80" t="s">
        <v>138</v>
      </c>
      <c r="D554" s="225" t="s">
        <v>511</v>
      </c>
      <c r="E554" s="313" t="s">
        <v>1162</v>
      </c>
      <c r="F554" s="105" t="s">
        <v>1162</v>
      </c>
      <c r="G554" s="90">
        <v>1</v>
      </c>
      <c r="H554" s="105">
        <v>100</v>
      </c>
      <c r="I554" s="91">
        <f t="shared" si="15"/>
        <v>100</v>
      </c>
      <c r="J554" s="163"/>
      <c r="K554" s="87"/>
      <c r="L554" s="87"/>
    </row>
    <row r="555" spans="2:12" ht="50.1" hidden="1" customHeight="1" x14ac:dyDescent="0.25">
      <c r="B555" s="79" t="s">
        <v>369</v>
      </c>
      <c r="C555" s="80" t="s">
        <v>138</v>
      </c>
      <c r="D555" s="225" t="s">
        <v>511</v>
      </c>
      <c r="E555" s="313" t="s">
        <v>1163</v>
      </c>
      <c r="F555" s="105" t="s">
        <v>1164</v>
      </c>
      <c r="G555" s="90">
        <v>1</v>
      </c>
      <c r="H555" s="105">
        <v>12</v>
      </c>
      <c r="I555" s="91">
        <f t="shared" si="15"/>
        <v>12</v>
      </c>
      <c r="J555" s="163"/>
      <c r="K555" s="87"/>
      <c r="L555" s="87"/>
    </row>
    <row r="556" spans="2:12" ht="50.1" hidden="1" customHeight="1" x14ac:dyDescent="0.25">
      <c r="B556" s="79" t="s">
        <v>369</v>
      </c>
      <c r="C556" s="80" t="s">
        <v>138</v>
      </c>
      <c r="D556" s="225" t="s">
        <v>511</v>
      </c>
      <c r="E556" s="90" t="s">
        <v>1165</v>
      </c>
      <c r="F556" s="90" t="s">
        <v>1166</v>
      </c>
      <c r="G556" s="90">
        <v>214</v>
      </c>
      <c r="H556" s="105">
        <v>2.7</v>
      </c>
      <c r="I556" s="91">
        <f t="shared" si="15"/>
        <v>577.80000000000007</v>
      </c>
      <c r="J556" s="163"/>
      <c r="K556" s="87"/>
      <c r="L556" s="87"/>
    </row>
    <row r="557" spans="2:12" ht="50.1" hidden="1" customHeight="1" x14ac:dyDescent="0.25">
      <c r="B557" s="79" t="s">
        <v>369</v>
      </c>
      <c r="C557" s="80" t="s">
        <v>138</v>
      </c>
      <c r="D557" s="225" t="s">
        <v>511</v>
      </c>
      <c r="E557" s="90" t="s">
        <v>1167</v>
      </c>
      <c r="F557" s="90" t="s">
        <v>1168</v>
      </c>
      <c r="G557" s="90">
        <v>3</v>
      </c>
      <c r="H557" s="183">
        <v>333.33333333333002</v>
      </c>
      <c r="I557" s="91">
        <f t="shared" si="15"/>
        <v>999.99999999999</v>
      </c>
      <c r="J557" s="163"/>
      <c r="K557" s="87"/>
      <c r="L557" s="87"/>
    </row>
    <row r="558" spans="2:12" ht="50.1" hidden="1" customHeight="1" x14ac:dyDescent="0.25">
      <c r="B558" s="79" t="s">
        <v>369</v>
      </c>
      <c r="C558" s="80" t="s">
        <v>138</v>
      </c>
      <c r="D558" s="225" t="s">
        <v>511</v>
      </c>
      <c r="E558" s="90" t="s">
        <v>1169</v>
      </c>
      <c r="F558" s="90" t="s">
        <v>1170</v>
      </c>
      <c r="G558" s="90">
        <v>3</v>
      </c>
      <c r="H558" s="105">
        <v>2900</v>
      </c>
      <c r="I558" s="91">
        <f t="shared" si="15"/>
        <v>8700</v>
      </c>
      <c r="J558" s="163"/>
      <c r="K558" s="87"/>
      <c r="L558" s="87"/>
    </row>
    <row r="559" spans="2:12" ht="50.1" hidden="1" customHeight="1" x14ac:dyDescent="0.25">
      <c r="B559" s="79" t="s">
        <v>369</v>
      </c>
      <c r="C559" s="80" t="s">
        <v>138</v>
      </c>
      <c r="D559" s="225" t="s">
        <v>511</v>
      </c>
      <c r="E559" s="90" t="s">
        <v>1171</v>
      </c>
      <c r="F559" s="90" t="s">
        <v>1172</v>
      </c>
      <c r="G559" s="90">
        <v>3</v>
      </c>
      <c r="H559" s="105">
        <v>267.5</v>
      </c>
      <c r="I559" s="91">
        <f t="shared" si="15"/>
        <v>802.5</v>
      </c>
      <c r="J559" s="163"/>
      <c r="K559" s="87"/>
      <c r="L559" s="87"/>
    </row>
    <row r="560" spans="2:12" ht="50.1" hidden="1" customHeight="1" x14ac:dyDescent="0.25">
      <c r="B560" s="79" t="s">
        <v>369</v>
      </c>
      <c r="C560" s="80" t="s">
        <v>138</v>
      </c>
      <c r="D560" s="225" t="s">
        <v>511</v>
      </c>
      <c r="E560" s="90" t="s">
        <v>1173</v>
      </c>
      <c r="F560" s="90" t="s">
        <v>1174</v>
      </c>
      <c r="G560" s="90">
        <v>3</v>
      </c>
      <c r="H560" s="105">
        <v>100</v>
      </c>
      <c r="I560" s="91">
        <f t="shared" si="15"/>
        <v>300</v>
      </c>
      <c r="J560" s="163"/>
      <c r="K560" s="87"/>
      <c r="L560" s="87"/>
    </row>
    <row r="561" spans="2:12" ht="50.1" hidden="1" customHeight="1" x14ac:dyDescent="0.25">
      <c r="B561" s="79" t="s">
        <v>369</v>
      </c>
      <c r="C561" s="80" t="s">
        <v>138</v>
      </c>
      <c r="D561" s="225" t="s">
        <v>511</v>
      </c>
      <c r="E561" s="105" t="s">
        <v>1175</v>
      </c>
      <c r="F561" s="105" t="s">
        <v>1175</v>
      </c>
      <c r="G561" s="90">
        <v>2</v>
      </c>
      <c r="H561" s="105">
        <v>29</v>
      </c>
      <c r="I561" s="91">
        <f t="shared" si="15"/>
        <v>58</v>
      </c>
      <c r="J561" s="163"/>
      <c r="K561" s="87"/>
      <c r="L561" s="87"/>
    </row>
    <row r="562" spans="2:12" ht="50.1" hidden="1" customHeight="1" x14ac:dyDescent="0.25">
      <c r="B562" s="79" t="s">
        <v>681</v>
      </c>
      <c r="C562" s="221" t="s">
        <v>141</v>
      </c>
      <c r="D562" s="90" t="s">
        <v>1176</v>
      </c>
      <c r="E562" s="314" t="s">
        <v>1177</v>
      </c>
      <c r="F562" s="137" t="s">
        <v>1178</v>
      </c>
      <c r="G562" s="204">
        <v>5000</v>
      </c>
      <c r="H562" s="90">
        <v>0.02</v>
      </c>
      <c r="I562" s="315">
        <v>100</v>
      </c>
      <c r="J562" s="192">
        <v>2000</v>
      </c>
      <c r="K562" s="87"/>
      <c r="L562" s="87"/>
    </row>
    <row r="563" spans="2:12" ht="50.1" hidden="1" customHeight="1" x14ac:dyDescent="0.25">
      <c r="B563" s="79" t="s">
        <v>681</v>
      </c>
      <c r="C563" s="221" t="s">
        <v>141</v>
      </c>
      <c r="D563" s="90" t="s">
        <v>1176</v>
      </c>
      <c r="E563" s="316" t="s">
        <v>1179</v>
      </c>
      <c r="F563" s="317" t="s">
        <v>1180</v>
      </c>
      <c r="G563" s="203">
        <v>20000</v>
      </c>
      <c r="H563" s="105">
        <v>5.0000000000000001E-3</v>
      </c>
      <c r="I563" s="315">
        <v>100</v>
      </c>
      <c r="J563" s="150"/>
      <c r="K563" s="87"/>
      <c r="L563" s="87"/>
    </row>
    <row r="564" spans="2:12" ht="50.1" hidden="1" customHeight="1" x14ac:dyDescent="0.25">
      <c r="B564" s="79" t="s">
        <v>681</v>
      </c>
      <c r="C564" s="221" t="s">
        <v>141</v>
      </c>
      <c r="D564" s="90" t="s">
        <v>1176</v>
      </c>
      <c r="E564" s="318" t="s">
        <v>1181</v>
      </c>
      <c r="F564" s="137" t="s">
        <v>1182</v>
      </c>
      <c r="G564" s="204">
        <v>1</v>
      </c>
      <c r="H564" s="105">
        <v>4000</v>
      </c>
      <c r="I564" s="315">
        <v>4000</v>
      </c>
      <c r="J564" s="150"/>
      <c r="K564" s="87"/>
      <c r="L564" s="87"/>
    </row>
    <row r="565" spans="2:12" ht="50.1" hidden="1" customHeight="1" x14ac:dyDescent="0.25">
      <c r="B565" s="79" t="s">
        <v>681</v>
      </c>
      <c r="C565" s="221" t="s">
        <v>141</v>
      </c>
      <c r="D565" s="92" t="s">
        <v>1176</v>
      </c>
      <c r="E565" s="314" t="s">
        <v>1183</v>
      </c>
      <c r="F565" s="129" t="s">
        <v>1184</v>
      </c>
      <c r="G565" s="204">
        <v>2</v>
      </c>
      <c r="H565" s="93">
        <v>400</v>
      </c>
      <c r="I565" s="315">
        <v>800</v>
      </c>
      <c r="J565" s="150"/>
      <c r="K565" s="87"/>
      <c r="L565" s="87"/>
    </row>
    <row r="566" spans="2:12" ht="50.1" hidden="1" customHeight="1" x14ac:dyDescent="0.25">
      <c r="B566" s="79" t="s">
        <v>681</v>
      </c>
      <c r="C566" s="221" t="s">
        <v>141</v>
      </c>
      <c r="D566" s="92" t="s">
        <v>1176</v>
      </c>
      <c r="E566" s="137" t="s">
        <v>1185</v>
      </c>
      <c r="F566" s="319" t="s">
        <v>1186</v>
      </c>
      <c r="G566" s="204">
        <v>1</v>
      </c>
      <c r="H566" s="93">
        <v>1000</v>
      </c>
      <c r="I566" s="315">
        <v>1000</v>
      </c>
      <c r="J566" s="150"/>
      <c r="K566" s="87"/>
      <c r="L566" s="87"/>
    </row>
    <row r="567" spans="2:12" ht="50.1" hidden="1" customHeight="1" x14ac:dyDescent="0.25">
      <c r="B567" s="79" t="s">
        <v>681</v>
      </c>
      <c r="C567" s="221" t="s">
        <v>141</v>
      </c>
      <c r="D567" s="92" t="s">
        <v>1187</v>
      </c>
      <c r="E567" s="207" t="s">
        <v>1188</v>
      </c>
      <c r="F567" s="137" t="s">
        <v>1189</v>
      </c>
      <c r="G567" s="204">
        <v>4500</v>
      </c>
      <c r="H567" s="92">
        <v>0.18</v>
      </c>
      <c r="I567" s="315">
        <v>810</v>
      </c>
      <c r="J567" s="150"/>
      <c r="K567" s="87"/>
      <c r="L567" s="87"/>
    </row>
    <row r="568" spans="2:12" ht="50.1" hidden="1" customHeight="1" x14ac:dyDescent="0.25">
      <c r="B568" s="79" t="s">
        <v>681</v>
      </c>
      <c r="C568" s="221" t="s">
        <v>141</v>
      </c>
      <c r="D568" s="92" t="s">
        <v>1187</v>
      </c>
      <c r="E568" s="207" t="s">
        <v>1190</v>
      </c>
      <c r="F568" s="207" t="s">
        <v>1191</v>
      </c>
      <c r="G568" s="204">
        <v>200</v>
      </c>
      <c r="H568" s="93">
        <v>35</v>
      </c>
      <c r="I568" s="315">
        <v>7000</v>
      </c>
      <c r="J568" s="150"/>
      <c r="K568" s="87"/>
      <c r="L568" s="87"/>
    </row>
    <row r="569" spans="2:12" ht="50.1" hidden="1" customHeight="1" x14ac:dyDescent="0.25">
      <c r="B569" s="79" t="s">
        <v>681</v>
      </c>
      <c r="C569" s="221" t="s">
        <v>141</v>
      </c>
      <c r="D569" s="92" t="s">
        <v>1187</v>
      </c>
      <c r="E569" s="207" t="s">
        <v>1192</v>
      </c>
      <c r="F569" s="207" t="s">
        <v>1193</v>
      </c>
      <c r="G569" s="204">
        <v>15</v>
      </c>
      <c r="H569" s="92">
        <v>14</v>
      </c>
      <c r="I569" s="315">
        <v>210</v>
      </c>
      <c r="J569" s="150"/>
      <c r="K569" s="87"/>
      <c r="L569" s="87"/>
    </row>
    <row r="570" spans="2:12" ht="50.1" hidden="1" customHeight="1" x14ac:dyDescent="0.25">
      <c r="B570" s="79" t="s">
        <v>681</v>
      </c>
      <c r="C570" s="221" t="s">
        <v>141</v>
      </c>
      <c r="D570" s="92" t="s">
        <v>1194</v>
      </c>
      <c r="E570" s="92" t="s">
        <v>1195</v>
      </c>
      <c r="F570" s="92" t="s">
        <v>1196</v>
      </c>
      <c r="G570" s="320">
        <v>1</v>
      </c>
      <c r="H570" s="93">
        <v>229</v>
      </c>
      <c r="I570" s="315">
        <v>229</v>
      </c>
      <c r="J570" s="150"/>
      <c r="K570" s="87"/>
      <c r="L570" s="87"/>
    </row>
    <row r="571" spans="2:12" ht="50.1" hidden="1" customHeight="1" x14ac:dyDescent="0.25">
      <c r="B571" s="79" t="s">
        <v>681</v>
      </c>
      <c r="C571" s="221" t="s">
        <v>141</v>
      </c>
      <c r="D571" s="92" t="s">
        <v>1197</v>
      </c>
      <c r="E571" s="321" t="s">
        <v>1198</v>
      </c>
      <c r="F571" s="92" t="s">
        <v>1199</v>
      </c>
      <c r="G571" s="92">
        <v>1</v>
      </c>
      <c r="H571" s="93">
        <v>1000</v>
      </c>
      <c r="I571" s="315">
        <v>1000</v>
      </c>
      <c r="J571" s="150"/>
      <c r="K571" s="87"/>
      <c r="L571" s="87"/>
    </row>
    <row r="572" spans="2:12" ht="50.1" hidden="1" customHeight="1" x14ac:dyDescent="0.25">
      <c r="B572" s="79" t="s">
        <v>681</v>
      </c>
      <c r="C572" s="221" t="s">
        <v>141</v>
      </c>
      <c r="D572" s="92" t="s">
        <v>1200</v>
      </c>
      <c r="E572" s="92" t="s">
        <v>1201</v>
      </c>
      <c r="F572" s="92" t="s">
        <v>1202</v>
      </c>
      <c r="G572" s="92">
        <v>1</v>
      </c>
      <c r="H572" s="92">
        <v>239</v>
      </c>
      <c r="I572" s="315">
        <v>239</v>
      </c>
      <c r="J572" s="150"/>
      <c r="K572" s="87"/>
      <c r="L572" s="87"/>
    </row>
    <row r="573" spans="2:12" ht="50.1" hidden="1" customHeight="1" x14ac:dyDescent="0.25">
      <c r="B573" s="79" t="s">
        <v>681</v>
      </c>
      <c r="C573" s="221" t="s">
        <v>141</v>
      </c>
      <c r="D573" s="90" t="s">
        <v>1203</v>
      </c>
      <c r="E573" s="316" t="s">
        <v>1204</v>
      </c>
      <c r="F573" s="105" t="s">
        <v>1205</v>
      </c>
      <c r="G573" s="105">
        <v>66</v>
      </c>
      <c r="H573" s="105">
        <v>100</v>
      </c>
      <c r="I573" s="111">
        <f>+'[1]Listado-Productos'!$G579*'[1]Listado-Productos'!$H579-2500</f>
        <v>4100</v>
      </c>
      <c r="J573" s="150"/>
      <c r="K573" s="87">
        <v>8000</v>
      </c>
      <c r="L573" s="87"/>
    </row>
    <row r="574" spans="2:12" ht="50.1" hidden="1" customHeight="1" x14ac:dyDescent="0.25">
      <c r="B574" s="79" t="s">
        <v>681</v>
      </c>
      <c r="C574" s="221" t="s">
        <v>141</v>
      </c>
      <c r="D574" s="90" t="s">
        <v>1194</v>
      </c>
      <c r="E574" s="90" t="s">
        <v>1206</v>
      </c>
      <c r="F574" s="90" t="s">
        <v>1207</v>
      </c>
      <c r="G574" s="90">
        <v>4</v>
      </c>
      <c r="H574" s="105">
        <v>745.17499999999995</v>
      </c>
      <c r="I574" s="111">
        <v>2980.7</v>
      </c>
      <c r="J574" s="150"/>
      <c r="K574" s="87"/>
      <c r="L574" s="87"/>
    </row>
    <row r="575" spans="2:12" ht="50.1" hidden="1" customHeight="1" x14ac:dyDescent="0.25">
      <c r="B575" s="79" t="s">
        <v>681</v>
      </c>
      <c r="C575" s="221" t="s">
        <v>141</v>
      </c>
      <c r="D575" s="90" t="s">
        <v>1197</v>
      </c>
      <c r="E575" s="90" t="s">
        <v>1208</v>
      </c>
      <c r="F575" s="90" t="s">
        <v>1209</v>
      </c>
      <c r="G575" s="90">
        <v>1</v>
      </c>
      <c r="H575" s="105">
        <v>0</v>
      </c>
      <c r="I575" s="111">
        <v>0</v>
      </c>
      <c r="J575" s="150"/>
      <c r="K575" s="87"/>
      <c r="L575" s="87"/>
    </row>
    <row r="576" spans="2:12" ht="50.1" hidden="1" customHeight="1" x14ac:dyDescent="0.25">
      <c r="B576" s="79" t="s">
        <v>681</v>
      </c>
      <c r="C576" s="221" t="s">
        <v>141</v>
      </c>
      <c r="D576" s="90" t="s">
        <v>1197</v>
      </c>
      <c r="E576" s="90" t="s">
        <v>1208</v>
      </c>
      <c r="F576" s="90" t="s">
        <v>1210</v>
      </c>
      <c r="G576" s="90">
        <v>4</v>
      </c>
      <c r="H576" s="105">
        <v>0</v>
      </c>
      <c r="I576" s="111">
        <v>0</v>
      </c>
      <c r="J576" s="150"/>
      <c r="K576" s="87"/>
      <c r="L576" s="87"/>
    </row>
    <row r="577" spans="2:12" ht="50.1" hidden="1" customHeight="1" x14ac:dyDescent="0.25">
      <c r="B577" s="79" t="s">
        <v>681</v>
      </c>
      <c r="C577" s="221" t="s">
        <v>141</v>
      </c>
      <c r="D577" s="90" t="s">
        <v>1197</v>
      </c>
      <c r="E577" s="90" t="s">
        <v>1208</v>
      </c>
      <c r="F577" s="90" t="s">
        <v>1211</v>
      </c>
      <c r="G577" s="90">
        <v>1</v>
      </c>
      <c r="H577" s="105">
        <v>0</v>
      </c>
      <c r="I577" s="111">
        <v>0</v>
      </c>
      <c r="J577" s="150"/>
      <c r="K577" s="87"/>
      <c r="L577" s="87"/>
    </row>
    <row r="578" spans="2:12" ht="50.1" hidden="1" customHeight="1" x14ac:dyDescent="0.25">
      <c r="B578" s="79" t="s">
        <v>681</v>
      </c>
      <c r="C578" s="221" t="s">
        <v>141</v>
      </c>
      <c r="D578" s="322" t="s">
        <v>1212</v>
      </c>
      <c r="E578" s="322" t="s">
        <v>1213</v>
      </c>
      <c r="F578" s="322" t="s">
        <v>1214</v>
      </c>
      <c r="G578" s="322">
        <v>4</v>
      </c>
      <c r="H578" s="322">
        <v>5792</v>
      </c>
      <c r="I578" s="323">
        <v>23168</v>
      </c>
      <c r="J578" s="150"/>
      <c r="K578" s="87"/>
      <c r="L578" s="87"/>
    </row>
    <row r="579" spans="2:12" ht="50.1" hidden="1" customHeight="1" x14ac:dyDescent="0.25">
      <c r="B579" s="79" t="s">
        <v>681</v>
      </c>
      <c r="C579" s="221" t="s">
        <v>141</v>
      </c>
      <c r="D579" s="322" t="s">
        <v>1212</v>
      </c>
      <c r="E579" s="322" t="s">
        <v>1215</v>
      </c>
      <c r="F579" s="322" t="s">
        <v>1216</v>
      </c>
      <c r="G579" s="324">
        <v>4</v>
      </c>
      <c r="H579" s="325">
        <v>28.75</v>
      </c>
      <c r="I579" s="323">
        <v>115</v>
      </c>
      <c r="J579" s="150"/>
      <c r="K579" s="87"/>
      <c r="L579" s="87"/>
    </row>
    <row r="580" spans="2:12" ht="50.1" hidden="1" customHeight="1" x14ac:dyDescent="0.25">
      <c r="B580" s="79" t="s">
        <v>681</v>
      </c>
      <c r="C580" s="221" t="s">
        <v>141</v>
      </c>
      <c r="D580" s="322" t="s">
        <v>1212</v>
      </c>
      <c r="E580" s="322" t="s">
        <v>1217</v>
      </c>
      <c r="F580" s="322" t="s">
        <v>1218</v>
      </c>
      <c r="G580" s="324">
        <v>4</v>
      </c>
      <c r="H580" s="324">
        <v>1642</v>
      </c>
      <c r="I580" s="323">
        <v>6568</v>
      </c>
      <c r="J580" s="150"/>
      <c r="K580" s="87"/>
      <c r="L580" s="87"/>
    </row>
    <row r="581" spans="2:12" ht="50.1" hidden="1" customHeight="1" x14ac:dyDescent="0.25">
      <c r="B581" s="79" t="s">
        <v>681</v>
      </c>
      <c r="C581" s="221" t="s">
        <v>141</v>
      </c>
      <c r="D581" s="322" t="s">
        <v>1212</v>
      </c>
      <c r="E581" s="324" t="s">
        <v>1219</v>
      </c>
      <c r="F581" s="324" t="s">
        <v>1220</v>
      </c>
      <c r="G581" s="324">
        <v>4</v>
      </c>
      <c r="H581" s="324">
        <v>2053</v>
      </c>
      <c r="I581" s="323">
        <v>8212</v>
      </c>
      <c r="J581" s="150"/>
      <c r="K581" s="87"/>
      <c r="L581" s="87"/>
    </row>
    <row r="582" spans="2:12" ht="50.1" hidden="1" customHeight="1" x14ac:dyDescent="0.25">
      <c r="B582" s="79" t="s">
        <v>681</v>
      </c>
      <c r="C582" s="221" t="s">
        <v>141</v>
      </c>
      <c r="D582" s="322" t="s">
        <v>1212</v>
      </c>
      <c r="E582" s="324" t="s">
        <v>1221</v>
      </c>
      <c r="F582" s="324" t="s">
        <v>1222</v>
      </c>
      <c r="G582" s="324">
        <v>4</v>
      </c>
      <c r="H582" s="324">
        <v>1457</v>
      </c>
      <c r="I582" s="323">
        <v>5828</v>
      </c>
      <c r="J582" s="150"/>
      <c r="K582" s="87"/>
      <c r="L582" s="87"/>
    </row>
    <row r="583" spans="2:12" ht="50.1" hidden="1" customHeight="1" x14ac:dyDescent="0.25">
      <c r="B583" s="79" t="s">
        <v>681</v>
      </c>
      <c r="C583" s="221" t="s">
        <v>141</v>
      </c>
      <c r="D583" s="322" t="s">
        <v>1212</v>
      </c>
      <c r="E583" s="324" t="s">
        <v>1223</v>
      </c>
      <c r="F583" s="324" t="s">
        <v>1224</v>
      </c>
      <c r="G583" s="324">
        <v>4</v>
      </c>
      <c r="H583" s="325">
        <v>698</v>
      </c>
      <c r="I583" s="323">
        <v>2792</v>
      </c>
      <c r="J583" s="150"/>
      <c r="K583" s="87"/>
      <c r="L583" s="87"/>
    </row>
    <row r="584" spans="2:12" ht="50.1" hidden="1" customHeight="1" x14ac:dyDescent="0.25">
      <c r="B584" s="79" t="s">
        <v>681</v>
      </c>
      <c r="C584" s="221" t="s">
        <v>141</v>
      </c>
      <c r="D584" s="322" t="s">
        <v>1212</v>
      </c>
      <c r="E584" s="324" t="s">
        <v>1225</v>
      </c>
      <c r="F584" s="324" t="s">
        <v>1226</v>
      </c>
      <c r="G584" s="324">
        <v>4</v>
      </c>
      <c r="H584" s="325">
        <v>13450</v>
      </c>
      <c r="I584" s="323">
        <v>53800</v>
      </c>
      <c r="J584" s="150"/>
      <c r="K584" s="87"/>
      <c r="L584" s="87"/>
    </row>
    <row r="585" spans="2:12" ht="50.1" hidden="1" customHeight="1" x14ac:dyDescent="0.25">
      <c r="B585" s="79" t="s">
        <v>681</v>
      </c>
      <c r="C585" s="221" t="s">
        <v>141</v>
      </c>
      <c r="D585" s="326" t="s">
        <v>1227</v>
      </c>
      <c r="E585" s="327" t="s">
        <v>1228</v>
      </c>
      <c r="F585" s="327" t="s">
        <v>1229</v>
      </c>
      <c r="G585" s="204">
        <v>4</v>
      </c>
      <c r="H585" s="328">
        <v>615.25</v>
      </c>
      <c r="I585" s="323">
        <v>2461</v>
      </c>
      <c r="J585" s="150"/>
      <c r="K585" s="87"/>
      <c r="L585" s="87"/>
    </row>
    <row r="586" spans="2:12" ht="50.1" hidden="1" customHeight="1" x14ac:dyDescent="0.25">
      <c r="B586" s="79" t="s">
        <v>681</v>
      </c>
      <c r="C586" s="221" t="s">
        <v>141</v>
      </c>
      <c r="D586" s="324" t="s">
        <v>1194</v>
      </c>
      <c r="E586" s="324" t="s">
        <v>1230</v>
      </c>
      <c r="F586" s="324" t="s">
        <v>1231</v>
      </c>
      <c r="G586" s="324">
        <v>4</v>
      </c>
      <c r="H586" s="324">
        <v>214</v>
      </c>
      <c r="I586" s="323">
        <v>856</v>
      </c>
      <c r="J586" s="150"/>
      <c r="K586" s="87"/>
      <c r="L586" s="87"/>
    </row>
    <row r="587" spans="2:12" ht="50.1" hidden="1" customHeight="1" x14ac:dyDescent="0.25">
      <c r="B587" s="79" t="s">
        <v>681</v>
      </c>
      <c r="C587" s="221" t="s">
        <v>141</v>
      </c>
      <c r="D587" s="90" t="s">
        <v>1194</v>
      </c>
      <c r="E587" s="90" t="s">
        <v>1232</v>
      </c>
      <c r="F587" s="90" t="s">
        <v>1233</v>
      </c>
      <c r="G587" s="90">
        <v>4</v>
      </c>
      <c r="H587" s="90">
        <v>435</v>
      </c>
      <c r="I587" s="90">
        <v>1740</v>
      </c>
      <c r="J587" s="150"/>
      <c r="K587" s="87"/>
      <c r="L587" s="87"/>
    </row>
    <row r="588" spans="2:12" ht="50.1" hidden="1" customHeight="1" x14ac:dyDescent="0.25">
      <c r="B588" s="79" t="s">
        <v>681</v>
      </c>
      <c r="C588" s="221" t="s">
        <v>141</v>
      </c>
      <c r="D588" s="90" t="s">
        <v>1197</v>
      </c>
      <c r="E588" s="90" t="s">
        <v>1234</v>
      </c>
      <c r="F588" s="90" t="s">
        <v>1235</v>
      </c>
      <c r="G588" s="90">
        <v>2</v>
      </c>
      <c r="H588" s="90">
        <v>10</v>
      </c>
      <c r="I588" s="111">
        <v>20</v>
      </c>
      <c r="J588" s="150"/>
      <c r="K588" s="87"/>
      <c r="L588" s="87"/>
    </row>
    <row r="589" spans="2:12" ht="50.1" hidden="1" customHeight="1" x14ac:dyDescent="0.25">
      <c r="B589" s="79" t="s">
        <v>681</v>
      </c>
      <c r="C589" s="221" t="s">
        <v>141</v>
      </c>
      <c r="D589" s="90" t="s">
        <v>1200</v>
      </c>
      <c r="E589" s="90" t="s">
        <v>1236</v>
      </c>
      <c r="F589" s="90" t="s">
        <v>1237</v>
      </c>
      <c r="G589" s="90">
        <v>6</v>
      </c>
      <c r="H589" s="105">
        <v>40</v>
      </c>
      <c r="I589" s="111">
        <v>240</v>
      </c>
      <c r="J589" s="150"/>
      <c r="K589" s="87"/>
      <c r="L589" s="87"/>
    </row>
    <row r="590" spans="2:12" ht="50.1" hidden="1" customHeight="1" x14ac:dyDescent="0.25">
      <c r="B590" s="79" t="s">
        <v>681</v>
      </c>
      <c r="C590" s="221" t="s">
        <v>141</v>
      </c>
      <c r="D590" s="90" t="s">
        <v>1200</v>
      </c>
      <c r="E590" s="90" t="s">
        <v>1238</v>
      </c>
      <c r="F590" s="90" t="s">
        <v>1239</v>
      </c>
      <c r="G590" s="90">
        <v>4800</v>
      </c>
      <c r="H590" s="105">
        <v>0</v>
      </c>
      <c r="I590" s="111">
        <v>0</v>
      </c>
      <c r="J590" s="150"/>
      <c r="K590" s="87"/>
      <c r="L590" s="87"/>
    </row>
    <row r="591" spans="2:12" ht="50.1" hidden="1" customHeight="1" x14ac:dyDescent="0.25">
      <c r="B591" s="79" t="s">
        <v>681</v>
      </c>
      <c r="C591" s="221" t="s">
        <v>141</v>
      </c>
      <c r="D591" s="90" t="s">
        <v>1200</v>
      </c>
      <c r="E591" s="90" t="s">
        <v>1240</v>
      </c>
      <c r="F591" s="90" t="s">
        <v>1241</v>
      </c>
      <c r="G591" s="90">
        <v>4</v>
      </c>
      <c r="H591" s="105">
        <v>0</v>
      </c>
      <c r="I591" s="111">
        <v>0</v>
      </c>
      <c r="J591" s="150"/>
      <c r="K591" s="87"/>
      <c r="L591" s="87"/>
    </row>
    <row r="592" spans="2:12" ht="50.1" hidden="1" customHeight="1" x14ac:dyDescent="0.25">
      <c r="B592" s="79" t="s">
        <v>681</v>
      </c>
      <c r="C592" s="221" t="s">
        <v>141</v>
      </c>
      <c r="D592" s="329" t="s">
        <v>1242</v>
      </c>
      <c r="E592" s="330" t="s">
        <v>1243</v>
      </c>
      <c r="F592" s="330" t="s">
        <v>1244</v>
      </c>
      <c r="G592" s="260">
        <v>1</v>
      </c>
      <c r="H592" s="329">
        <v>200</v>
      </c>
      <c r="I592" s="331">
        <v>200</v>
      </c>
      <c r="J592" s="150"/>
      <c r="K592" s="87"/>
      <c r="L592" s="87"/>
    </row>
    <row r="593" spans="2:12" ht="50.1" hidden="1" customHeight="1" x14ac:dyDescent="0.25">
      <c r="B593" s="79" t="s">
        <v>681</v>
      </c>
      <c r="C593" s="221" t="s">
        <v>141</v>
      </c>
      <c r="D593" s="329" t="s">
        <v>1245</v>
      </c>
      <c r="E593" s="330" t="s">
        <v>1246</v>
      </c>
      <c r="F593" s="330" t="s">
        <v>1247</v>
      </c>
      <c r="G593" s="260">
        <v>1</v>
      </c>
      <c r="H593" s="329">
        <v>10000</v>
      </c>
      <c r="I593" s="331">
        <f>+'[1]Listado-Productos'!$G599*'[1]Listado-Productos'!$H599</f>
        <v>10000</v>
      </c>
      <c r="J593" s="150"/>
      <c r="K593" s="87"/>
      <c r="L593" s="87"/>
    </row>
    <row r="594" spans="2:12" ht="50.1" hidden="1" customHeight="1" x14ac:dyDescent="0.25">
      <c r="B594" s="79" t="s">
        <v>681</v>
      </c>
      <c r="C594" s="221" t="s">
        <v>141</v>
      </c>
      <c r="D594" s="329" t="s">
        <v>1245</v>
      </c>
      <c r="E594" s="330" t="s">
        <v>1248</v>
      </c>
      <c r="F594" s="330" t="s">
        <v>1249</v>
      </c>
      <c r="G594" s="260">
        <v>1</v>
      </c>
      <c r="H594" s="329">
        <v>400</v>
      </c>
      <c r="I594" s="331">
        <v>400</v>
      </c>
      <c r="J594" s="150"/>
      <c r="K594" s="87"/>
      <c r="L594" s="87"/>
    </row>
    <row r="595" spans="2:12" ht="50.1" hidden="1" customHeight="1" x14ac:dyDescent="0.25">
      <c r="B595" s="79" t="s">
        <v>681</v>
      </c>
      <c r="C595" s="221" t="s">
        <v>141</v>
      </c>
      <c r="D595" s="329" t="s">
        <v>1245</v>
      </c>
      <c r="E595" s="330" t="s">
        <v>1250</v>
      </c>
      <c r="F595" s="330" t="s">
        <v>1251</v>
      </c>
      <c r="G595" s="260">
        <v>1</v>
      </c>
      <c r="H595" s="329">
        <v>850</v>
      </c>
      <c r="I595" s="331">
        <v>850</v>
      </c>
      <c r="J595" s="150"/>
      <c r="K595" s="87"/>
      <c r="L595" s="87"/>
    </row>
    <row r="596" spans="2:12" ht="50.1" hidden="1" customHeight="1" x14ac:dyDescent="0.25">
      <c r="B596" s="79" t="s">
        <v>681</v>
      </c>
      <c r="C596" s="221" t="s">
        <v>141</v>
      </c>
      <c r="D596" s="117" t="s">
        <v>1252</v>
      </c>
      <c r="E596" s="296" t="s">
        <v>1253</v>
      </c>
      <c r="F596" s="296" t="s">
        <v>1254</v>
      </c>
      <c r="G596" s="296">
        <v>1</v>
      </c>
      <c r="H596" s="332">
        <f>4509-2-507</f>
        <v>4000</v>
      </c>
      <c r="I596" s="297">
        <f>+H596*G596</f>
        <v>4000</v>
      </c>
      <c r="J596" s="150"/>
      <c r="K596" s="87"/>
      <c r="L596" s="87"/>
    </row>
    <row r="597" spans="2:12" ht="50.1" hidden="1" customHeight="1" x14ac:dyDescent="0.25">
      <c r="B597" s="79" t="s">
        <v>681</v>
      </c>
      <c r="C597" s="221" t="s">
        <v>141</v>
      </c>
      <c r="D597" s="329" t="s">
        <v>1255</v>
      </c>
      <c r="E597" s="330" t="s">
        <v>1256</v>
      </c>
      <c r="F597" s="330" t="s">
        <v>1257</v>
      </c>
      <c r="G597" s="260">
        <v>1</v>
      </c>
      <c r="H597" s="329">
        <v>400</v>
      </c>
      <c r="I597" s="331">
        <v>400</v>
      </c>
      <c r="J597" s="150"/>
      <c r="K597" s="87"/>
      <c r="L597" s="87"/>
    </row>
    <row r="598" spans="2:12" ht="50.1" hidden="1" customHeight="1" x14ac:dyDescent="0.25">
      <c r="B598" s="79" t="s">
        <v>681</v>
      </c>
      <c r="C598" s="221" t="s">
        <v>141</v>
      </c>
      <c r="D598" s="329" t="s">
        <v>1255</v>
      </c>
      <c r="E598" s="330" t="s">
        <v>1258</v>
      </c>
      <c r="F598" s="330" t="s">
        <v>1259</v>
      </c>
      <c r="G598" s="260">
        <v>150</v>
      </c>
      <c r="H598" s="329">
        <v>1.78</v>
      </c>
      <c r="I598" s="331">
        <v>270</v>
      </c>
      <c r="J598" s="150"/>
      <c r="K598" s="87"/>
      <c r="L598" s="87"/>
    </row>
    <row r="599" spans="2:12" ht="50.1" hidden="1" customHeight="1" x14ac:dyDescent="0.25">
      <c r="B599" s="79" t="s">
        <v>681</v>
      </c>
      <c r="C599" s="221" t="s">
        <v>141</v>
      </c>
      <c r="D599" s="329" t="s">
        <v>1255</v>
      </c>
      <c r="E599" s="330" t="s">
        <v>1260</v>
      </c>
      <c r="F599" s="330" t="s">
        <v>1261</v>
      </c>
      <c r="G599" s="260">
        <v>20</v>
      </c>
      <c r="H599" s="329">
        <v>7.5</v>
      </c>
      <c r="I599" s="331">
        <v>150</v>
      </c>
      <c r="J599" s="150"/>
      <c r="K599" s="87"/>
      <c r="L599" s="87"/>
    </row>
    <row r="600" spans="2:12" ht="50.1" hidden="1" customHeight="1" x14ac:dyDescent="0.25">
      <c r="B600" s="79" t="s">
        <v>681</v>
      </c>
      <c r="C600" s="221" t="s">
        <v>141</v>
      </c>
      <c r="D600" s="329" t="s">
        <v>1255</v>
      </c>
      <c r="E600" s="330" t="s">
        <v>1262</v>
      </c>
      <c r="F600" s="330" t="s">
        <v>1263</v>
      </c>
      <c r="G600" s="260">
        <v>1</v>
      </c>
      <c r="H600" s="329">
        <v>120</v>
      </c>
      <c r="I600" s="331">
        <v>120</v>
      </c>
      <c r="J600" s="150"/>
      <c r="K600" s="87"/>
      <c r="L600" s="87"/>
    </row>
    <row r="601" spans="2:12" ht="50.1" hidden="1" customHeight="1" x14ac:dyDescent="0.25">
      <c r="B601" s="79" t="s">
        <v>681</v>
      </c>
      <c r="C601" s="221" t="s">
        <v>141</v>
      </c>
      <c r="D601" s="329" t="s">
        <v>1255</v>
      </c>
      <c r="E601" s="330" t="s">
        <v>1264</v>
      </c>
      <c r="F601" s="330" t="s">
        <v>1265</v>
      </c>
      <c r="G601" s="260">
        <v>100</v>
      </c>
      <c r="H601" s="329">
        <v>2.5</v>
      </c>
      <c r="I601" s="331">
        <v>250</v>
      </c>
      <c r="J601" s="150"/>
      <c r="K601" s="87"/>
      <c r="L601" s="87"/>
    </row>
    <row r="602" spans="2:12" ht="50.1" hidden="1" customHeight="1" x14ac:dyDescent="0.25">
      <c r="B602" s="79" t="s">
        <v>681</v>
      </c>
      <c r="C602" s="221" t="s">
        <v>141</v>
      </c>
      <c r="D602" s="329" t="s">
        <v>1255</v>
      </c>
      <c r="E602" s="330" t="s">
        <v>1266</v>
      </c>
      <c r="F602" s="330" t="s">
        <v>1267</v>
      </c>
      <c r="G602" s="260">
        <v>4</v>
      </c>
      <c r="H602" s="329">
        <v>50</v>
      </c>
      <c r="I602" s="331">
        <v>200</v>
      </c>
      <c r="J602" s="150"/>
      <c r="K602" s="87"/>
      <c r="L602" s="87"/>
    </row>
    <row r="603" spans="2:12" ht="50.1" hidden="1" customHeight="1" x14ac:dyDescent="0.25">
      <c r="B603" s="79" t="s">
        <v>681</v>
      </c>
      <c r="C603" s="221" t="s">
        <v>141</v>
      </c>
      <c r="D603" s="329" t="s">
        <v>1255</v>
      </c>
      <c r="E603" s="330" t="s">
        <v>1268</v>
      </c>
      <c r="F603" s="330" t="s">
        <v>1269</v>
      </c>
      <c r="G603" s="260">
        <v>100</v>
      </c>
      <c r="H603" s="329">
        <v>2</v>
      </c>
      <c r="I603" s="331">
        <v>200</v>
      </c>
      <c r="J603" s="150"/>
      <c r="K603" s="87"/>
      <c r="L603" s="87"/>
    </row>
    <row r="604" spans="2:12" ht="50.1" hidden="1" customHeight="1" x14ac:dyDescent="0.25">
      <c r="B604" s="79" t="s">
        <v>681</v>
      </c>
      <c r="C604" s="221" t="s">
        <v>141</v>
      </c>
      <c r="D604" s="329" t="s">
        <v>1255</v>
      </c>
      <c r="E604" s="330" t="s">
        <v>1270</v>
      </c>
      <c r="F604" s="330" t="s">
        <v>1271</v>
      </c>
      <c r="G604" s="260">
        <v>1</v>
      </c>
      <c r="H604" s="329">
        <v>68</v>
      </c>
      <c r="I604" s="331">
        <v>68</v>
      </c>
      <c r="J604" s="150"/>
      <c r="K604" s="87"/>
      <c r="L604" s="87"/>
    </row>
    <row r="605" spans="2:12" ht="50.1" hidden="1" customHeight="1" x14ac:dyDescent="0.25">
      <c r="B605" s="79" t="s">
        <v>681</v>
      </c>
      <c r="C605" s="221" t="s">
        <v>141</v>
      </c>
      <c r="D605" s="329" t="s">
        <v>1255</v>
      </c>
      <c r="E605" s="330" t="s">
        <v>1270</v>
      </c>
      <c r="F605" s="330" t="s">
        <v>1272</v>
      </c>
      <c r="G605" s="260">
        <v>8</v>
      </c>
      <c r="H605" s="329">
        <v>8.5</v>
      </c>
      <c r="I605" s="331">
        <v>68</v>
      </c>
      <c r="J605" s="150"/>
      <c r="K605" s="87"/>
      <c r="L605" s="87"/>
    </row>
    <row r="606" spans="2:12" ht="50.1" hidden="1" customHeight="1" x14ac:dyDescent="0.25">
      <c r="B606" s="79" t="s">
        <v>681</v>
      </c>
      <c r="C606" s="221" t="s">
        <v>141</v>
      </c>
      <c r="D606" s="329" t="s">
        <v>1255</v>
      </c>
      <c r="E606" s="330" t="s">
        <v>1270</v>
      </c>
      <c r="F606" s="330" t="s">
        <v>1273</v>
      </c>
      <c r="G606" s="260">
        <v>100</v>
      </c>
      <c r="H606" s="329">
        <v>0.68</v>
      </c>
      <c r="I606" s="331">
        <v>68</v>
      </c>
      <c r="J606" s="150"/>
      <c r="K606" s="87"/>
      <c r="L606" s="87"/>
    </row>
    <row r="607" spans="2:12" ht="50.1" hidden="1" customHeight="1" x14ac:dyDescent="0.25">
      <c r="B607" s="79" t="s">
        <v>681</v>
      </c>
      <c r="C607" s="221" t="s">
        <v>141</v>
      </c>
      <c r="D607" s="329" t="s">
        <v>1255</v>
      </c>
      <c r="E607" s="330" t="s">
        <v>1270</v>
      </c>
      <c r="F607" s="330" t="s">
        <v>1274</v>
      </c>
      <c r="G607" s="260">
        <v>16</v>
      </c>
      <c r="H607" s="329">
        <v>4.25</v>
      </c>
      <c r="I607" s="331">
        <v>68</v>
      </c>
      <c r="J607" s="150"/>
      <c r="K607" s="87"/>
      <c r="L607" s="87"/>
    </row>
    <row r="608" spans="2:12" ht="50.1" hidden="1" customHeight="1" x14ac:dyDescent="0.25">
      <c r="B608" s="79" t="s">
        <v>681</v>
      </c>
      <c r="C608" s="221" t="s">
        <v>141</v>
      </c>
      <c r="D608" s="329" t="s">
        <v>1255</v>
      </c>
      <c r="E608" s="330" t="s">
        <v>1275</v>
      </c>
      <c r="F608" s="330" t="s">
        <v>1276</v>
      </c>
      <c r="G608" s="260">
        <v>100</v>
      </c>
      <c r="H608" s="329">
        <v>1</v>
      </c>
      <c r="I608" s="331">
        <v>100</v>
      </c>
      <c r="J608" s="150"/>
      <c r="K608" s="87"/>
      <c r="L608" s="87"/>
    </row>
    <row r="609" spans="2:12" ht="50.1" hidden="1" customHeight="1" x14ac:dyDescent="0.25">
      <c r="B609" s="79" t="s">
        <v>681</v>
      </c>
      <c r="C609" s="221" t="s">
        <v>141</v>
      </c>
      <c r="D609" s="329" t="s">
        <v>1255</v>
      </c>
      <c r="E609" s="330" t="s">
        <v>1275</v>
      </c>
      <c r="F609" s="330" t="s">
        <v>1277</v>
      </c>
      <c r="G609" s="260">
        <v>16</v>
      </c>
      <c r="H609" s="329">
        <v>9</v>
      </c>
      <c r="I609" s="331">
        <v>144</v>
      </c>
      <c r="J609" s="150"/>
      <c r="K609" s="87"/>
      <c r="L609" s="87"/>
    </row>
    <row r="610" spans="2:12" ht="50.1" hidden="1" customHeight="1" x14ac:dyDescent="0.25">
      <c r="B610" s="79" t="s">
        <v>681</v>
      </c>
      <c r="C610" s="221" t="s">
        <v>141</v>
      </c>
      <c r="D610" s="329" t="s">
        <v>1255</v>
      </c>
      <c r="E610" s="330" t="s">
        <v>1275</v>
      </c>
      <c r="F610" s="330" t="s">
        <v>1278</v>
      </c>
      <c r="G610" s="260">
        <v>16</v>
      </c>
      <c r="H610" s="329">
        <v>2.75</v>
      </c>
      <c r="I610" s="331">
        <v>44</v>
      </c>
      <c r="J610" s="150"/>
      <c r="K610" s="87"/>
      <c r="L610" s="87"/>
    </row>
    <row r="611" spans="2:12" ht="50.1" hidden="1" customHeight="1" x14ac:dyDescent="0.25">
      <c r="B611" s="79" t="s">
        <v>681</v>
      </c>
      <c r="C611" s="221" t="s">
        <v>141</v>
      </c>
      <c r="D611" s="329" t="s">
        <v>1255</v>
      </c>
      <c r="E611" s="330" t="s">
        <v>1279</v>
      </c>
      <c r="F611" s="330" t="s">
        <v>1280</v>
      </c>
      <c r="G611" s="260">
        <v>1</v>
      </c>
      <c r="H611" s="329">
        <v>3027.8</v>
      </c>
      <c r="I611" s="331">
        <v>3027.8</v>
      </c>
      <c r="J611" s="192"/>
      <c r="K611" s="87"/>
      <c r="L611" s="87"/>
    </row>
    <row r="612" spans="2:12" ht="50.1" hidden="1" customHeight="1" x14ac:dyDescent="0.25">
      <c r="B612" s="79" t="s">
        <v>681</v>
      </c>
      <c r="C612" s="221" t="s">
        <v>141</v>
      </c>
      <c r="D612" s="329" t="s">
        <v>1255</v>
      </c>
      <c r="E612" s="330" t="s">
        <v>1281</v>
      </c>
      <c r="F612" s="330" t="s">
        <v>1282</v>
      </c>
      <c r="G612" s="260">
        <v>1</v>
      </c>
      <c r="H612" s="329">
        <v>2710</v>
      </c>
      <c r="I612" s="331">
        <v>2710</v>
      </c>
      <c r="J612" s="192"/>
      <c r="K612" s="87"/>
      <c r="L612" s="87"/>
    </row>
    <row r="613" spans="2:12" ht="50.1" hidden="1" customHeight="1" x14ac:dyDescent="0.25">
      <c r="B613" s="79" t="s">
        <v>681</v>
      </c>
      <c r="C613" s="221" t="s">
        <v>141</v>
      </c>
      <c r="D613" s="329" t="s">
        <v>1255</v>
      </c>
      <c r="E613" s="330" t="s">
        <v>1283</v>
      </c>
      <c r="F613" s="330" t="s">
        <v>1284</v>
      </c>
      <c r="G613" s="260">
        <v>1</v>
      </c>
      <c r="H613" s="329">
        <v>267.70000000000005</v>
      </c>
      <c r="I613" s="331">
        <v>267.70000000000005</v>
      </c>
      <c r="J613" s="192"/>
      <c r="K613" s="87"/>
      <c r="L613" s="87"/>
    </row>
    <row r="614" spans="2:12" ht="50.1" hidden="1" customHeight="1" x14ac:dyDescent="0.25">
      <c r="B614" s="79" t="s">
        <v>681</v>
      </c>
      <c r="C614" s="221" t="s">
        <v>141</v>
      </c>
      <c r="D614" s="90" t="s">
        <v>1194</v>
      </c>
      <c r="E614" s="90" t="s">
        <v>1285</v>
      </c>
      <c r="F614" s="90" t="s">
        <v>1286</v>
      </c>
      <c r="G614" s="333">
        <v>4</v>
      </c>
      <c r="H614" s="334">
        <v>238</v>
      </c>
      <c r="I614" s="335">
        <f>+H614*G614</f>
        <v>952</v>
      </c>
      <c r="J614" s="192"/>
      <c r="K614" s="87"/>
      <c r="L614" s="87"/>
    </row>
    <row r="615" spans="2:12" ht="50.1" hidden="1" customHeight="1" x14ac:dyDescent="0.25">
      <c r="B615" s="79" t="s">
        <v>681</v>
      </c>
      <c r="C615" s="221" t="s">
        <v>141</v>
      </c>
      <c r="D615" s="90" t="s">
        <v>1194</v>
      </c>
      <c r="E615" s="90" t="s">
        <v>1287</v>
      </c>
      <c r="F615" s="90" t="s">
        <v>1288</v>
      </c>
      <c r="G615" s="333">
        <v>4</v>
      </c>
      <c r="H615" s="334">
        <v>12</v>
      </c>
      <c r="I615" s="335">
        <f>+H615*G615</f>
        <v>48</v>
      </c>
      <c r="J615" s="192"/>
      <c r="K615" s="87"/>
      <c r="L615" s="87"/>
    </row>
    <row r="616" spans="2:12" ht="50.1" hidden="1" customHeight="1" x14ac:dyDescent="0.25">
      <c r="B616" s="79" t="s">
        <v>681</v>
      </c>
      <c r="C616" s="221" t="s">
        <v>141</v>
      </c>
      <c r="D616" s="322" t="s">
        <v>1289</v>
      </c>
      <c r="E616" s="322" t="s">
        <v>1290</v>
      </c>
      <c r="F616" s="322" t="s">
        <v>1291</v>
      </c>
      <c r="G616" s="336">
        <v>1</v>
      </c>
      <c r="H616" s="322">
        <v>2000</v>
      </c>
      <c r="I616" s="323">
        <f>+H616*G616</f>
        <v>2000</v>
      </c>
      <c r="J616" s="192">
        <v>2000</v>
      </c>
      <c r="K616" s="87"/>
      <c r="L616" s="87"/>
    </row>
    <row r="617" spans="2:12" ht="50.1" hidden="1" customHeight="1" x14ac:dyDescent="0.25">
      <c r="B617" s="79" t="s">
        <v>681</v>
      </c>
      <c r="C617" s="221" t="s">
        <v>141</v>
      </c>
      <c r="D617" s="322" t="s">
        <v>1289</v>
      </c>
      <c r="E617" s="322" t="s">
        <v>1292</v>
      </c>
      <c r="F617" s="322" t="s">
        <v>1293</v>
      </c>
      <c r="G617" s="324">
        <v>1</v>
      </c>
      <c r="H617" s="324">
        <v>2000</v>
      </c>
      <c r="I617" s="323">
        <f>+H617*G617</f>
        <v>2000</v>
      </c>
      <c r="J617" s="192"/>
      <c r="K617" s="87"/>
      <c r="L617" s="87"/>
    </row>
    <row r="618" spans="2:12" ht="50.1" hidden="1" customHeight="1" x14ac:dyDescent="0.25">
      <c r="B618" s="79" t="s">
        <v>681</v>
      </c>
      <c r="C618" s="221" t="s">
        <v>141</v>
      </c>
      <c r="D618" s="90" t="s">
        <v>1203</v>
      </c>
      <c r="E618" s="90" t="s">
        <v>1294</v>
      </c>
      <c r="F618" s="105" t="s">
        <v>1295</v>
      </c>
      <c r="G618" s="105">
        <v>1</v>
      </c>
      <c r="H618" s="105">
        <v>7145</v>
      </c>
      <c r="I618" s="183">
        <f>+'[1]Listado-Productos'!$G624*'[1]Listado-Productos'!$H624</f>
        <v>7145</v>
      </c>
      <c r="J618" s="192"/>
      <c r="K618" s="296">
        <v>8545</v>
      </c>
      <c r="L618" s="87"/>
    </row>
    <row r="619" spans="2:12" ht="50.1" hidden="1" customHeight="1" x14ac:dyDescent="0.25">
      <c r="B619" s="79" t="s">
        <v>681</v>
      </c>
      <c r="C619" s="221" t="s">
        <v>141</v>
      </c>
      <c r="D619" s="90" t="s">
        <v>1203</v>
      </c>
      <c r="E619" s="90" t="s">
        <v>1294</v>
      </c>
      <c r="F619" s="105" t="s">
        <v>1296</v>
      </c>
      <c r="G619" s="105">
        <v>1</v>
      </c>
      <c r="H619" s="105">
        <v>200</v>
      </c>
      <c r="I619" s="183">
        <v>200</v>
      </c>
      <c r="J619" s="192"/>
      <c r="K619" s="17">
        <v>200</v>
      </c>
      <c r="L619" s="87"/>
    </row>
    <row r="620" spans="2:12" ht="50.1" hidden="1" customHeight="1" x14ac:dyDescent="0.25">
      <c r="B620" s="79" t="s">
        <v>681</v>
      </c>
      <c r="C620" s="221" t="s">
        <v>141</v>
      </c>
      <c r="D620" s="90" t="s">
        <v>1203</v>
      </c>
      <c r="E620" s="90" t="s">
        <v>1297</v>
      </c>
      <c r="F620" s="105" t="s">
        <v>1298</v>
      </c>
      <c r="G620" s="105">
        <v>1</v>
      </c>
      <c r="H620" s="105">
        <v>250</v>
      </c>
      <c r="I620" s="183">
        <v>250</v>
      </c>
      <c r="J620" s="192"/>
      <c r="K620" s="17">
        <v>50</v>
      </c>
      <c r="L620" s="87"/>
    </row>
    <row r="621" spans="2:12" ht="50.1" hidden="1" customHeight="1" x14ac:dyDescent="0.25">
      <c r="B621" s="79" t="s">
        <v>681</v>
      </c>
      <c r="C621" s="221" t="s">
        <v>141</v>
      </c>
      <c r="D621" s="90" t="s">
        <v>1203</v>
      </c>
      <c r="E621" s="105" t="s">
        <v>1299</v>
      </c>
      <c r="F621" s="105" t="s">
        <v>1300</v>
      </c>
      <c r="G621" s="105">
        <v>4</v>
      </c>
      <c r="H621" s="105">
        <v>25</v>
      </c>
      <c r="I621" s="183">
        <v>100</v>
      </c>
      <c r="J621" s="192"/>
      <c r="K621" s="103">
        <v>20</v>
      </c>
      <c r="L621" s="87"/>
    </row>
    <row r="622" spans="2:12" ht="50.1" hidden="1" customHeight="1" x14ac:dyDescent="0.25">
      <c r="B622" s="79" t="s">
        <v>681</v>
      </c>
      <c r="C622" s="221" t="s">
        <v>141</v>
      </c>
      <c r="D622" s="90" t="s">
        <v>1203</v>
      </c>
      <c r="E622" s="105" t="s">
        <v>1301</v>
      </c>
      <c r="F622" s="105" t="s">
        <v>1295</v>
      </c>
      <c r="G622" s="105">
        <v>1</v>
      </c>
      <c r="H622" s="105">
        <v>25</v>
      </c>
      <c r="I622" s="183">
        <v>25</v>
      </c>
      <c r="J622" s="192"/>
      <c r="K622" s="103">
        <v>25</v>
      </c>
      <c r="L622" s="87"/>
    </row>
    <row r="623" spans="2:12" ht="50.1" hidden="1" customHeight="1" x14ac:dyDescent="0.25">
      <c r="B623" s="79" t="s">
        <v>681</v>
      </c>
      <c r="C623" s="221" t="s">
        <v>141</v>
      </c>
      <c r="D623" s="90" t="s">
        <v>1203</v>
      </c>
      <c r="E623" s="105" t="s">
        <v>1301</v>
      </c>
      <c r="F623" s="105" t="s">
        <v>1302</v>
      </c>
      <c r="G623" s="105">
        <v>2</v>
      </c>
      <c r="H623" s="105">
        <v>40</v>
      </c>
      <c r="I623" s="183">
        <v>80</v>
      </c>
      <c r="J623" s="192"/>
      <c r="K623" s="87">
        <v>80</v>
      </c>
      <c r="L623" s="87"/>
    </row>
    <row r="624" spans="2:12" ht="50.1" hidden="1" customHeight="1" x14ac:dyDescent="0.25">
      <c r="B624" s="79" t="s">
        <v>681</v>
      </c>
      <c r="C624" s="221" t="s">
        <v>141</v>
      </c>
      <c r="D624" s="90" t="s">
        <v>1203</v>
      </c>
      <c r="E624" s="105" t="s">
        <v>1303</v>
      </c>
      <c r="F624" s="105" t="s">
        <v>1304</v>
      </c>
      <c r="G624" s="105">
        <v>1</v>
      </c>
      <c r="H624" s="105">
        <v>150</v>
      </c>
      <c r="I624" s="183">
        <v>150</v>
      </c>
      <c r="J624" s="192"/>
      <c r="K624" s="87">
        <v>50</v>
      </c>
      <c r="L624" s="87"/>
    </row>
    <row r="625" spans="2:49" ht="50.1" hidden="1" customHeight="1" x14ac:dyDescent="0.25">
      <c r="B625" s="79" t="s">
        <v>681</v>
      </c>
      <c r="C625" s="221" t="s">
        <v>141</v>
      </c>
      <c r="D625" s="90" t="s">
        <v>1203</v>
      </c>
      <c r="E625" s="105" t="s">
        <v>1303</v>
      </c>
      <c r="F625" s="105" t="s">
        <v>1304</v>
      </c>
      <c r="G625" s="105">
        <v>1</v>
      </c>
      <c r="H625" s="105">
        <v>50</v>
      </c>
      <c r="I625" s="183">
        <v>50</v>
      </c>
      <c r="J625" s="192"/>
      <c r="K625" s="87">
        <v>30</v>
      </c>
      <c r="L625" s="87"/>
    </row>
    <row r="626" spans="2:49" ht="50.1" hidden="1" customHeight="1" x14ac:dyDescent="0.25">
      <c r="B626" s="79" t="s">
        <v>681</v>
      </c>
      <c r="C626" s="221" t="s">
        <v>141</v>
      </c>
      <c r="D626" s="337" t="s">
        <v>1197</v>
      </c>
      <c r="E626" s="90" t="s">
        <v>1305</v>
      </c>
      <c r="F626" s="90" t="s">
        <v>1295</v>
      </c>
      <c r="G626" s="90">
        <v>1</v>
      </c>
      <c r="H626" s="105">
        <v>560</v>
      </c>
      <c r="I626" s="111">
        <v>560</v>
      </c>
      <c r="J626" s="192"/>
      <c r="K626" s="87"/>
      <c r="L626" s="87"/>
    </row>
    <row r="627" spans="2:49" ht="15" hidden="1" customHeight="1" x14ac:dyDescent="0.25">
      <c r="B627" s="338"/>
      <c r="C627" s="339"/>
      <c r="D627" s="117"/>
      <c r="E627" s="340"/>
      <c r="F627" s="340"/>
      <c r="G627" s="340"/>
      <c r="H627" s="17"/>
      <c r="I627" s="297">
        <f>+H627*G627</f>
        <v>0</v>
      </c>
      <c r="J627" s="150" t="e">
        <f>+#REF!*50%</f>
        <v>#REF!</v>
      </c>
      <c r="K627" s="87"/>
      <c r="L627" s="87"/>
    </row>
    <row r="628" spans="2:49" ht="38.25" hidden="1" customHeight="1" x14ac:dyDescent="0.25">
      <c r="B628" s="338"/>
      <c r="C628" s="339"/>
      <c r="D628" s="117"/>
      <c r="E628" s="340"/>
      <c r="F628" s="340"/>
      <c r="G628" s="340"/>
      <c r="H628" s="17"/>
      <c r="I628" s="297">
        <f>+H628*G628</f>
        <v>0</v>
      </c>
      <c r="J628" s="150" t="e">
        <f>+#REF!*50%</f>
        <v>#REF!</v>
      </c>
      <c r="K628" s="87"/>
      <c r="L628" s="87"/>
    </row>
    <row r="629" spans="2:49" s="163" customFormat="1" x14ac:dyDescent="0.25">
      <c r="B629" s="341" t="s">
        <v>1306</v>
      </c>
      <c r="C629" s="342"/>
      <c r="D629" s="343"/>
      <c r="E629" s="340"/>
      <c r="F629" s="340"/>
      <c r="G629" s="340"/>
      <c r="H629" s="340"/>
      <c r="I629" s="344">
        <f>SUBTOTAL(109,Tabla3[Costo total producto (Millones de Pesos)
])</f>
        <v>134999.57</v>
      </c>
      <c r="J629" s="344">
        <f>SUBTOTAL(109,Tabla3[Costo  Producto ajustado escenario covid 19])</f>
        <v>115000</v>
      </c>
      <c r="K629" s="344">
        <f>SUBTOTAL(9,K1:K625)</f>
        <v>0</v>
      </c>
      <c r="L629" s="516"/>
      <c r="AW629" s="345"/>
    </row>
    <row r="630" spans="2:49" s="163" customFormat="1" x14ac:dyDescent="0.25">
      <c r="AW630" s="345"/>
    </row>
    <row r="631" spans="2:49" x14ac:dyDescent="0.25">
      <c r="B631" s="163"/>
      <c r="C631" s="163"/>
      <c r="D631" s="163"/>
      <c r="E631" s="163"/>
      <c r="F631" s="163"/>
      <c r="G631" s="163"/>
      <c r="H631" s="163"/>
      <c r="I631" s="163"/>
      <c r="J631" s="163"/>
    </row>
    <row r="633" spans="2:49" x14ac:dyDescent="0.25">
      <c r="I633" s="346"/>
    </row>
    <row r="635" spans="2:49" x14ac:dyDescent="0.25">
      <c r="I635" s="346"/>
    </row>
    <row r="636" spans="2:49" x14ac:dyDescent="0.25">
      <c r="I636" s="347"/>
      <c r="J636" s="347"/>
    </row>
  </sheetData>
  <dataValidations count="14">
    <dataValidation type="list" allowBlank="1" showInputMessage="1" showErrorMessage="1"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mc:AlternateContent xmlns:x12ac="http://schemas.microsoft.com/office/spreadsheetml/2011/1/ac" xmlns:mc="http://schemas.openxmlformats.org/markup-compatibility/2006">
        <mc:Choice Requires="x12ac">
          <x12ac:list>"""INDIRECTO+$B$8"</x12ac:list>
        </mc:Choice>
        <mc:Fallback>
          <formula1>"""INDIRECTO+$B$8"</formula1>
        </mc:Fallback>
      </mc:AlternateContent>
    </dataValidation>
    <dataValidation type="list" allowBlank="1" showInputMessage="1" showErrorMessage="1" sqref="C3:C76 IY3:IY76 SU3:SU76 ACQ3:ACQ76 AMM3:AMM76 AWI3:AWI76 BGE3:BGE76 BQA3:BQA76 BZW3:BZW76 CJS3:CJS76 CTO3:CTO76 DDK3:DDK76 DNG3:DNG76 DXC3:DXC76 EGY3:EGY76 EQU3:EQU76 FAQ3:FAQ76 FKM3:FKM76 FUI3:FUI76 GEE3:GEE76 GOA3:GOA76 GXW3:GXW76 HHS3:HHS76 HRO3:HRO76 IBK3:IBK76 ILG3:ILG76 IVC3:IVC76 JEY3:JEY76 JOU3:JOU76 JYQ3:JYQ76 KIM3:KIM76 KSI3:KSI76 LCE3:LCE76 LMA3:LMA76 LVW3:LVW76 MFS3:MFS76 MPO3:MPO76 MZK3:MZK76 NJG3:NJG76 NTC3:NTC76 OCY3:OCY76 OMU3:OMU76 OWQ3:OWQ76 PGM3:PGM76 PQI3:PQI76 QAE3:QAE76 QKA3:QKA76 QTW3:QTW76 RDS3:RDS76 RNO3:RNO76 RXK3:RXK76 SHG3:SHG76 SRC3:SRC76 TAY3:TAY76 TKU3:TKU76 TUQ3:TUQ76 UEM3:UEM76 UOI3:UOI76 UYE3:UYE76 VIA3:VIA76 VRW3:VRW76 WBS3:WBS76 WLO3:WLO76 WVK3:WVK76 C65539:C65612 IY65539:IY65612 SU65539:SU65612 ACQ65539:ACQ65612 AMM65539:AMM65612 AWI65539:AWI65612 BGE65539:BGE65612 BQA65539:BQA65612 BZW65539:BZW65612 CJS65539:CJS65612 CTO65539:CTO65612 DDK65539:DDK65612 DNG65539:DNG65612 DXC65539:DXC65612 EGY65539:EGY65612 EQU65539:EQU65612 FAQ65539:FAQ65612 FKM65539:FKM65612 FUI65539:FUI65612 GEE65539:GEE65612 GOA65539:GOA65612 GXW65539:GXW65612 HHS65539:HHS65612 HRO65539:HRO65612 IBK65539:IBK65612 ILG65539:ILG65612 IVC65539:IVC65612 JEY65539:JEY65612 JOU65539:JOU65612 JYQ65539:JYQ65612 KIM65539:KIM65612 KSI65539:KSI65612 LCE65539:LCE65612 LMA65539:LMA65612 LVW65539:LVW65612 MFS65539:MFS65612 MPO65539:MPO65612 MZK65539:MZK65612 NJG65539:NJG65612 NTC65539:NTC65612 OCY65539:OCY65612 OMU65539:OMU65612 OWQ65539:OWQ65612 PGM65539:PGM65612 PQI65539:PQI65612 QAE65539:QAE65612 QKA65539:QKA65612 QTW65539:QTW65612 RDS65539:RDS65612 RNO65539:RNO65612 RXK65539:RXK65612 SHG65539:SHG65612 SRC65539:SRC65612 TAY65539:TAY65612 TKU65539:TKU65612 TUQ65539:TUQ65612 UEM65539:UEM65612 UOI65539:UOI65612 UYE65539:UYE65612 VIA65539:VIA65612 VRW65539:VRW65612 WBS65539:WBS65612 WLO65539:WLO65612 WVK65539:WVK65612 C131075:C131148 IY131075:IY131148 SU131075:SU131148 ACQ131075:ACQ131148 AMM131075:AMM131148 AWI131075:AWI131148 BGE131075:BGE131148 BQA131075:BQA131148 BZW131075:BZW131148 CJS131075:CJS131148 CTO131075:CTO131148 DDK131075:DDK131148 DNG131075:DNG131148 DXC131075:DXC131148 EGY131075:EGY131148 EQU131075:EQU131148 FAQ131075:FAQ131148 FKM131075:FKM131148 FUI131075:FUI131148 GEE131075:GEE131148 GOA131075:GOA131148 GXW131075:GXW131148 HHS131075:HHS131148 HRO131075:HRO131148 IBK131075:IBK131148 ILG131075:ILG131148 IVC131075:IVC131148 JEY131075:JEY131148 JOU131075:JOU131148 JYQ131075:JYQ131148 KIM131075:KIM131148 KSI131075:KSI131148 LCE131075:LCE131148 LMA131075:LMA131148 LVW131075:LVW131148 MFS131075:MFS131148 MPO131075:MPO131148 MZK131075:MZK131148 NJG131075:NJG131148 NTC131075:NTC131148 OCY131075:OCY131148 OMU131075:OMU131148 OWQ131075:OWQ131148 PGM131075:PGM131148 PQI131075:PQI131148 QAE131075:QAE131148 QKA131075:QKA131148 QTW131075:QTW131148 RDS131075:RDS131148 RNO131075:RNO131148 RXK131075:RXK131148 SHG131075:SHG131148 SRC131075:SRC131148 TAY131075:TAY131148 TKU131075:TKU131148 TUQ131075:TUQ131148 UEM131075:UEM131148 UOI131075:UOI131148 UYE131075:UYE131148 VIA131075:VIA131148 VRW131075:VRW131148 WBS131075:WBS131148 WLO131075:WLO131148 WVK131075:WVK131148 C196611:C196684 IY196611:IY196684 SU196611:SU196684 ACQ196611:ACQ196684 AMM196611:AMM196684 AWI196611:AWI196684 BGE196611:BGE196684 BQA196611:BQA196684 BZW196611:BZW196684 CJS196611:CJS196684 CTO196611:CTO196684 DDK196611:DDK196684 DNG196611:DNG196684 DXC196611:DXC196684 EGY196611:EGY196684 EQU196611:EQU196684 FAQ196611:FAQ196684 FKM196611:FKM196684 FUI196611:FUI196684 GEE196611:GEE196684 GOA196611:GOA196684 GXW196611:GXW196684 HHS196611:HHS196684 HRO196611:HRO196684 IBK196611:IBK196684 ILG196611:ILG196684 IVC196611:IVC196684 JEY196611:JEY196684 JOU196611:JOU196684 JYQ196611:JYQ196684 KIM196611:KIM196684 KSI196611:KSI196684 LCE196611:LCE196684 LMA196611:LMA196684 LVW196611:LVW196684 MFS196611:MFS196684 MPO196611:MPO196684 MZK196611:MZK196684 NJG196611:NJG196684 NTC196611:NTC196684 OCY196611:OCY196684 OMU196611:OMU196684 OWQ196611:OWQ196684 PGM196611:PGM196684 PQI196611:PQI196684 QAE196611:QAE196684 QKA196611:QKA196684 QTW196611:QTW196684 RDS196611:RDS196684 RNO196611:RNO196684 RXK196611:RXK196684 SHG196611:SHG196684 SRC196611:SRC196684 TAY196611:TAY196684 TKU196611:TKU196684 TUQ196611:TUQ196684 UEM196611:UEM196684 UOI196611:UOI196684 UYE196611:UYE196684 VIA196611:VIA196684 VRW196611:VRW196684 WBS196611:WBS196684 WLO196611:WLO196684 WVK196611:WVK196684 C262147:C262220 IY262147:IY262220 SU262147:SU262220 ACQ262147:ACQ262220 AMM262147:AMM262220 AWI262147:AWI262220 BGE262147:BGE262220 BQA262147:BQA262220 BZW262147:BZW262220 CJS262147:CJS262220 CTO262147:CTO262220 DDK262147:DDK262220 DNG262147:DNG262220 DXC262147:DXC262220 EGY262147:EGY262220 EQU262147:EQU262220 FAQ262147:FAQ262220 FKM262147:FKM262220 FUI262147:FUI262220 GEE262147:GEE262220 GOA262147:GOA262220 GXW262147:GXW262220 HHS262147:HHS262220 HRO262147:HRO262220 IBK262147:IBK262220 ILG262147:ILG262220 IVC262147:IVC262220 JEY262147:JEY262220 JOU262147:JOU262220 JYQ262147:JYQ262220 KIM262147:KIM262220 KSI262147:KSI262220 LCE262147:LCE262220 LMA262147:LMA262220 LVW262147:LVW262220 MFS262147:MFS262220 MPO262147:MPO262220 MZK262147:MZK262220 NJG262147:NJG262220 NTC262147:NTC262220 OCY262147:OCY262220 OMU262147:OMU262220 OWQ262147:OWQ262220 PGM262147:PGM262220 PQI262147:PQI262220 QAE262147:QAE262220 QKA262147:QKA262220 QTW262147:QTW262220 RDS262147:RDS262220 RNO262147:RNO262220 RXK262147:RXK262220 SHG262147:SHG262220 SRC262147:SRC262220 TAY262147:TAY262220 TKU262147:TKU262220 TUQ262147:TUQ262220 UEM262147:UEM262220 UOI262147:UOI262220 UYE262147:UYE262220 VIA262147:VIA262220 VRW262147:VRW262220 WBS262147:WBS262220 WLO262147:WLO262220 WVK262147:WVK262220 C327683:C327756 IY327683:IY327756 SU327683:SU327756 ACQ327683:ACQ327756 AMM327683:AMM327756 AWI327683:AWI327756 BGE327683:BGE327756 BQA327683:BQA327756 BZW327683:BZW327756 CJS327683:CJS327756 CTO327683:CTO327756 DDK327683:DDK327756 DNG327683:DNG327756 DXC327683:DXC327756 EGY327683:EGY327756 EQU327683:EQU327756 FAQ327683:FAQ327756 FKM327683:FKM327756 FUI327683:FUI327756 GEE327683:GEE327756 GOA327683:GOA327756 GXW327683:GXW327756 HHS327683:HHS327756 HRO327683:HRO327756 IBK327683:IBK327756 ILG327683:ILG327756 IVC327683:IVC327756 JEY327683:JEY327756 JOU327683:JOU327756 JYQ327683:JYQ327756 KIM327683:KIM327756 KSI327683:KSI327756 LCE327683:LCE327756 LMA327683:LMA327756 LVW327683:LVW327756 MFS327683:MFS327756 MPO327683:MPO327756 MZK327683:MZK327756 NJG327683:NJG327756 NTC327683:NTC327756 OCY327683:OCY327756 OMU327683:OMU327756 OWQ327683:OWQ327756 PGM327683:PGM327756 PQI327683:PQI327756 QAE327683:QAE327756 QKA327683:QKA327756 QTW327683:QTW327756 RDS327683:RDS327756 RNO327683:RNO327756 RXK327683:RXK327756 SHG327683:SHG327756 SRC327683:SRC327756 TAY327683:TAY327756 TKU327683:TKU327756 TUQ327683:TUQ327756 UEM327683:UEM327756 UOI327683:UOI327756 UYE327683:UYE327756 VIA327683:VIA327756 VRW327683:VRW327756 WBS327683:WBS327756 WLO327683:WLO327756 WVK327683:WVK327756 C393219:C393292 IY393219:IY393292 SU393219:SU393292 ACQ393219:ACQ393292 AMM393219:AMM393292 AWI393219:AWI393292 BGE393219:BGE393292 BQA393219:BQA393292 BZW393219:BZW393292 CJS393219:CJS393292 CTO393219:CTO393292 DDK393219:DDK393292 DNG393219:DNG393292 DXC393219:DXC393292 EGY393219:EGY393292 EQU393219:EQU393292 FAQ393219:FAQ393292 FKM393219:FKM393292 FUI393219:FUI393292 GEE393219:GEE393292 GOA393219:GOA393292 GXW393219:GXW393292 HHS393219:HHS393292 HRO393219:HRO393292 IBK393219:IBK393292 ILG393219:ILG393292 IVC393219:IVC393292 JEY393219:JEY393292 JOU393219:JOU393292 JYQ393219:JYQ393292 KIM393219:KIM393292 KSI393219:KSI393292 LCE393219:LCE393292 LMA393219:LMA393292 LVW393219:LVW393292 MFS393219:MFS393292 MPO393219:MPO393292 MZK393219:MZK393292 NJG393219:NJG393292 NTC393219:NTC393292 OCY393219:OCY393292 OMU393219:OMU393292 OWQ393219:OWQ393292 PGM393219:PGM393292 PQI393219:PQI393292 QAE393219:QAE393292 QKA393219:QKA393292 QTW393219:QTW393292 RDS393219:RDS393292 RNO393219:RNO393292 RXK393219:RXK393292 SHG393219:SHG393292 SRC393219:SRC393292 TAY393219:TAY393292 TKU393219:TKU393292 TUQ393219:TUQ393292 UEM393219:UEM393292 UOI393219:UOI393292 UYE393219:UYE393292 VIA393219:VIA393292 VRW393219:VRW393292 WBS393219:WBS393292 WLO393219:WLO393292 WVK393219:WVK393292 C458755:C458828 IY458755:IY458828 SU458755:SU458828 ACQ458755:ACQ458828 AMM458755:AMM458828 AWI458755:AWI458828 BGE458755:BGE458828 BQA458755:BQA458828 BZW458755:BZW458828 CJS458755:CJS458828 CTO458755:CTO458828 DDK458755:DDK458828 DNG458755:DNG458828 DXC458755:DXC458828 EGY458755:EGY458828 EQU458755:EQU458828 FAQ458755:FAQ458828 FKM458755:FKM458828 FUI458755:FUI458828 GEE458755:GEE458828 GOA458755:GOA458828 GXW458755:GXW458828 HHS458755:HHS458828 HRO458755:HRO458828 IBK458755:IBK458828 ILG458755:ILG458828 IVC458755:IVC458828 JEY458755:JEY458828 JOU458755:JOU458828 JYQ458755:JYQ458828 KIM458755:KIM458828 KSI458755:KSI458828 LCE458755:LCE458828 LMA458755:LMA458828 LVW458755:LVW458828 MFS458755:MFS458828 MPO458755:MPO458828 MZK458755:MZK458828 NJG458755:NJG458828 NTC458755:NTC458828 OCY458755:OCY458828 OMU458755:OMU458828 OWQ458755:OWQ458828 PGM458755:PGM458828 PQI458755:PQI458828 QAE458755:QAE458828 QKA458755:QKA458828 QTW458755:QTW458828 RDS458755:RDS458828 RNO458755:RNO458828 RXK458755:RXK458828 SHG458755:SHG458828 SRC458755:SRC458828 TAY458755:TAY458828 TKU458755:TKU458828 TUQ458755:TUQ458828 UEM458755:UEM458828 UOI458755:UOI458828 UYE458755:UYE458828 VIA458755:VIA458828 VRW458755:VRW458828 WBS458755:WBS458828 WLO458755:WLO458828 WVK458755:WVK458828 C524291:C524364 IY524291:IY524364 SU524291:SU524364 ACQ524291:ACQ524364 AMM524291:AMM524364 AWI524291:AWI524364 BGE524291:BGE524364 BQA524291:BQA524364 BZW524291:BZW524364 CJS524291:CJS524364 CTO524291:CTO524364 DDK524291:DDK524364 DNG524291:DNG524364 DXC524291:DXC524364 EGY524291:EGY524364 EQU524291:EQU524364 FAQ524291:FAQ524364 FKM524291:FKM524364 FUI524291:FUI524364 GEE524291:GEE524364 GOA524291:GOA524364 GXW524291:GXW524364 HHS524291:HHS524364 HRO524291:HRO524364 IBK524291:IBK524364 ILG524291:ILG524364 IVC524291:IVC524364 JEY524291:JEY524364 JOU524291:JOU524364 JYQ524291:JYQ524364 KIM524291:KIM524364 KSI524291:KSI524364 LCE524291:LCE524364 LMA524291:LMA524364 LVW524291:LVW524364 MFS524291:MFS524364 MPO524291:MPO524364 MZK524291:MZK524364 NJG524291:NJG524364 NTC524291:NTC524364 OCY524291:OCY524364 OMU524291:OMU524364 OWQ524291:OWQ524364 PGM524291:PGM524364 PQI524291:PQI524364 QAE524291:QAE524364 QKA524291:QKA524364 QTW524291:QTW524364 RDS524291:RDS524364 RNO524291:RNO524364 RXK524291:RXK524364 SHG524291:SHG524364 SRC524291:SRC524364 TAY524291:TAY524364 TKU524291:TKU524364 TUQ524291:TUQ524364 UEM524291:UEM524364 UOI524291:UOI524364 UYE524291:UYE524364 VIA524291:VIA524364 VRW524291:VRW524364 WBS524291:WBS524364 WLO524291:WLO524364 WVK524291:WVK524364 C589827:C589900 IY589827:IY589900 SU589827:SU589900 ACQ589827:ACQ589900 AMM589827:AMM589900 AWI589827:AWI589900 BGE589827:BGE589900 BQA589827:BQA589900 BZW589827:BZW589900 CJS589827:CJS589900 CTO589827:CTO589900 DDK589827:DDK589900 DNG589827:DNG589900 DXC589827:DXC589900 EGY589827:EGY589900 EQU589827:EQU589900 FAQ589827:FAQ589900 FKM589827:FKM589900 FUI589827:FUI589900 GEE589827:GEE589900 GOA589827:GOA589900 GXW589827:GXW589900 HHS589827:HHS589900 HRO589827:HRO589900 IBK589827:IBK589900 ILG589827:ILG589900 IVC589827:IVC589900 JEY589827:JEY589900 JOU589827:JOU589900 JYQ589827:JYQ589900 KIM589827:KIM589900 KSI589827:KSI589900 LCE589827:LCE589900 LMA589827:LMA589900 LVW589827:LVW589900 MFS589827:MFS589900 MPO589827:MPO589900 MZK589827:MZK589900 NJG589827:NJG589900 NTC589827:NTC589900 OCY589827:OCY589900 OMU589827:OMU589900 OWQ589827:OWQ589900 PGM589827:PGM589900 PQI589827:PQI589900 QAE589827:QAE589900 QKA589827:QKA589900 QTW589827:QTW589900 RDS589827:RDS589900 RNO589827:RNO589900 RXK589827:RXK589900 SHG589827:SHG589900 SRC589827:SRC589900 TAY589827:TAY589900 TKU589827:TKU589900 TUQ589827:TUQ589900 UEM589827:UEM589900 UOI589827:UOI589900 UYE589827:UYE589900 VIA589827:VIA589900 VRW589827:VRW589900 WBS589827:WBS589900 WLO589827:WLO589900 WVK589827:WVK589900 C655363:C655436 IY655363:IY655436 SU655363:SU655436 ACQ655363:ACQ655436 AMM655363:AMM655436 AWI655363:AWI655436 BGE655363:BGE655436 BQA655363:BQA655436 BZW655363:BZW655436 CJS655363:CJS655436 CTO655363:CTO655436 DDK655363:DDK655436 DNG655363:DNG655436 DXC655363:DXC655436 EGY655363:EGY655436 EQU655363:EQU655436 FAQ655363:FAQ655436 FKM655363:FKM655436 FUI655363:FUI655436 GEE655363:GEE655436 GOA655363:GOA655436 GXW655363:GXW655436 HHS655363:HHS655436 HRO655363:HRO655436 IBK655363:IBK655436 ILG655363:ILG655436 IVC655363:IVC655436 JEY655363:JEY655436 JOU655363:JOU655436 JYQ655363:JYQ655436 KIM655363:KIM655436 KSI655363:KSI655436 LCE655363:LCE655436 LMA655363:LMA655436 LVW655363:LVW655436 MFS655363:MFS655436 MPO655363:MPO655436 MZK655363:MZK655436 NJG655363:NJG655436 NTC655363:NTC655436 OCY655363:OCY655436 OMU655363:OMU655436 OWQ655363:OWQ655436 PGM655363:PGM655436 PQI655363:PQI655436 QAE655363:QAE655436 QKA655363:QKA655436 QTW655363:QTW655436 RDS655363:RDS655436 RNO655363:RNO655436 RXK655363:RXK655436 SHG655363:SHG655436 SRC655363:SRC655436 TAY655363:TAY655436 TKU655363:TKU655436 TUQ655363:TUQ655436 UEM655363:UEM655436 UOI655363:UOI655436 UYE655363:UYE655436 VIA655363:VIA655436 VRW655363:VRW655436 WBS655363:WBS655436 WLO655363:WLO655436 WVK655363:WVK655436 C720899:C720972 IY720899:IY720972 SU720899:SU720972 ACQ720899:ACQ720972 AMM720899:AMM720972 AWI720899:AWI720972 BGE720899:BGE720972 BQA720899:BQA720972 BZW720899:BZW720972 CJS720899:CJS720972 CTO720899:CTO720972 DDK720899:DDK720972 DNG720899:DNG720972 DXC720899:DXC720972 EGY720899:EGY720972 EQU720899:EQU720972 FAQ720899:FAQ720972 FKM720899:FKM720972 FUI720899:FUI720972 GEE720899:GEE720972 GOA720899:GOA720972 GXW720899:GXW720972 HHS720899:HHS720972 HRO720899:HRO720972 IBK720899:IBK720972 ILG720899:ILG720972 IVC720899:IVC720972 JEY720899:JEY720972 JOU720899:JOU720972 JYQ720899:JYQ720972 KIM720899:KIM720972 KSI720899:KSI720972 LCE720899:LCE720972 LMA720899:LMA720972 LVW720899:LVW720972 MFS720899:MFS720972 MPO720899:MPO720972 MZK720899:MZK720972 NJG720899:NJG720972 NTC720899:NTC720972 OCY720899:OCY720972 OMU720899:OMU720972 OWQ720899:OWQ720972 PGM720899:PGM720972 PQI720899:PQI720972 QAE720899:QAE720972 QKA720899:QKA720972 QTW720899:QTW720972 RDS720899:RDS720972 RNO720899:RNO720972 RXK720899:RXK720972 SHG720899:SHG720972 SRC720899:SRC720972 TAY720899:TAY720972 TKU720899:TKU720972 TUQ720899:TUQ720972 UEM720899:UEM720972 UOI720899:UOI720972 UYE720899:UYE720972 VIA720899:VIA720972 VRW720899:VRW720972 WBS720899:WBS720972 WLO720899:WLO720972 WVK720899:WVK720972 C786435:C786508 IY786435:IY786508 SU786435:SU786508 ACQ786435:ACQ786508 AMM786435:AMM786508 AWI786435:AWI786508 BGE786435:BGE786508 BQA786435:BQA786508 BZW786435:BZW786508 CJS786435:CJS786508 CTO786435:CTO786508 DDK786435:DDK786508 DNG786435:DNG786508 DXC786435:DXC786508 EGY786435:EGY786508 EQU786435:EQU786508 FAQ786435:FAQ786508 FKM786435:FKM786508 FUI786435:FUI786508 GEE786435:GEE786508 GOA786435:GOA786508 GXW786435:GXW786508 HHS786435:HHS786508 HRO786435:HRO786508 IBK786435:IBK786508 ILG786435:ILG786508 IVC786435:IVC786508 JEY786435:JEY786508 JOU786435:JOU786508 JYQ786435:JYQ786508 KIM786435:KIM786508 KSI786435:KSI786508 LCE786435:LCE786508 LMA786435:LMA786508 LVW786435:LVW786508 MFS786435:MFS786508 MPO786435:MPO786508 MZK786435:MZK786508 NJG786435:NJG786508 NTC786435:NTC786508 OCY786435:OCY786508 OMU786435:OMU786508 OWQ786435:OWQ786508 PGM786435:PGM786508 PQI786435:PQI786508 QAE786435:QAE786508 QKA786435:QKA786508 QTW786435:QTW786508 RDS786435:RDS786508 RNO786435:RNO786508 RXK786435:RXK786508 SHG786435:SHG786508 SRC786435:SRC786508 TAY786435:TAY786508 TKU786435:TKU786508 TUQ786435:TUQ786508 UEM786435:UEM786508 UOI786435:UOI786508 UYE786435:UYE786508 VIA786435:VIA786508 VRW786435:VRW786508 WBS786435:WBS786508 WLO786435:WLO786508 WVK786435:WVK786508 C851971:C852044 IY851971:IY852044 SU851971:SU852044 ACQ851971:ACQ852044 AMM851971:AMM852044 AWI851971:AWI852044 BGE851971:BGE852044 BQA851971:BQA852044 BZW851971:BZW852044 CJS851971:CJS852044 CTO851971:CTO852044 DDK851971:DDK852044 DNG851971:DNG852044 DXC851971:DXC852044 EGY851971:EGY852044 EQU851971:EQU852044 FAQ851971:FAQ852044 FKM851971:FKM852044 FUI851971:FUI852044 GEE851971:GEE852044 GOA851971:GOA852044 GXW851971:GXW852044 HHS851971:HHS852044 HRO851971:HRO852044 IBK851971:IBK852044 ILG851971:ILG852044 IVC851971:IVC852044 JEY851971:JEY852044 JOU851971:JOU852044 JYQ851971:JYQ852044 KIM851971:KIM852044 KSI851971:KSI852044 LCE851971:LCE852044 LMA851971:LMA852044 LVW851971:LVW852044 MFS851971:MFS852044 MPO851971:MPO852044 MZK851971:MZK852044 NJG851971:NJG852044 NTC851971:NTC852044 OCY851971:OCY852044 OMU851971:OMU852044 OWQ851971:OWQ852044 PGM851971:PGM852044 PQI851971:PQI852044 QAE851971:QAE852044 QKA851971:QKA852044 QTW851971:QTW852044 RDS851971:RDS852044 RNO851971:RNO852044 RXK851971:RXK852044 SHG851971:SHG852044 SRC851971:SRC852044 TAY851971:TAY852044 TKU851971:TKU852044 TUQ851971:TUQ852044 UEM851971:UEM852044 UOI851971:UOI852044 UYE851971:UYE852044 VIA851971:VIA852044 VRW851971:VRW852044 WBS851971:WBS852044 WLO851971:WLO852044 WVK851971:WVK852044 C917507:C917580 IY917507:IY917580 SU917507:SU917580 ACQ917507:ACQ917580 AMM917507:AMM917580 AWI917507:AWI917580 BGE917507:BGE917580 BQA917507:BQA917580 BZW917507:BZW917580 CJS917507:CJS917580 CTO917507:CTO917580 DDK917507:DDK917580 DNG917507:DNG917580 DXC917507:DXC917580 EGY917507:EGY917580 EQU917507:EQU917580 FAQ917507:FAQ917580 FKM917507:FKM917580 FUI917507:FUI917580 GEE917507:GEE917580 GOA917507:GOA917580 GXW917507:GXW917580 HHS917507:HHS917580 HRO917507:HRO917580 IBK917507:IBK917580 ILG917507:ILG917580 IVC917507:IVC917580 JEY917507:JEY917580 JOU917507:JOU917580 JYQ917507:JYQ917580 KIM917507:KIM917580 KSI917507:KSI917580 LCE917507:LCE917580 LMA917507:LMA917580 LVW917507:LVW917580 MFS917507:MFS917580 MPO917507:MPO917580 MZK917507:MZK917580 NJG917507:NJG917580 NTC917507:NTC917580 OCY917507:OCY917580 OMU917507:OMU917580 OWQ917507:OWQ917580 PGM917507:PGM917580 PQI917507:PQI917580 QAE917507:QAE917580 QKA917507:QKA917580 QTW917507:QTW917580 RDS917507:RDS917580 RNO917507:RNO917580 RXK917507:RXK917580 SHG917507:SHG917580 SRC917507:SRC917580 TAY917507:TAY917580 TKU917507:TKU917580 TUQ917507:TUQ917580 UEM917507:UEM917580 UOI917507:UOI917580 UYE917507:UYE917580 VIA917507:VIA917580 VRW917507:VRW917580 WBS917507:WBS917580 WLO917507:WLO917580 WVK917507:WVK917580 C983043:C983116 IY983043:IY983116 SU983043:SU983116 ACQ983043:ACQ983116 AMM983043:AMM983116 AWI983043:AWI983116 BGE983043:BGE983116 BQA983043:BQA983116 BZW983043:BZW983116 CJS983043:CJS983116 CTO983043:CTO983116 DDK983043:DDK983116 DNG983043:DNG983116 DXC983043:DXC983116 EGY983043:EGY983116 EQU983043:EQU983116 FAQ983043:FAQ983116 FKM983043:FKM983116 FUI983043:FUI983116 GEE983043:GEE983116 GOA983043:GOA983116 GXW983043:GXW983116 HHS983043:HHS983116 HRO983043:HRO983116 IBK983043:IBK983116 ILG983043:ILG983116 IVC983043:IVC983116 JEY983043:JEY983116 JOU983043:JOU983116 JYQ983043:JYQ983116 KIM983043:KIM983116 KSI983043:KSI983116 LCE983043:LCE983116 LMA983043:LMA983116 LVW983043:LVW983116 MFS983043:MFS983116 MPO983043:MPO983116 MZK983043:MZK983116 NJG983043:NJG983116 NTC983043:NTC983116 OCY983043:OCY983116 OMU983043:OMU983116 OWQ983043:OWQ983116 PGM983043:PGM983116 PQI983043:PQI983116 QAE983043:QAE983116 QKA983043:QKA983116 QTW983043:QTW983116 RDS983043:RDS983116 RNO983043:RNO983116 RXK983043:RXK983116 SHG983043:SHG983116 SRC983043:SRC983116 TAY983043:TAY983116 TKU983043:TKU983116 TUQ983043:TUQ983116 UEM983043:UEM983116 UOI983043:UOI983116 UYE983043:UYE983116 VIA983043:VIA983116 VRW983043:VRW983116 WBS983043:WBS983116 WLO983043:WLO983116 WVK983043:WVK983116">
      <formula1>INDIRECT($B$3)</formula1>
    </dataValidation>
    <dataValidation type="list" allowBlank="1" showInputMessage="1" showErrorMessage="1" sqref="B3:B626 IX3:IX626 ST3:ST626 ACP3:ACP626 AML3:AML626 AWH3:AWH626 BGD3:BGD626 BPZ3:BPZ626 BZV3:BZV626 CJR3:CJR626 CTN3:CTN626 DDJ3:DDJ626 DNF3:DNF626 DXB3:DXB626 EGX3:EGX626 EQT3:EQT626 FAP3:FAP626 FKL3:FKL626 FUH3:FUH626 GED3:GED626 GNZ3:GNZ626 GXV3:GXV626 HHR3:HHR626 HRN3:HRN626 IBJ3:IBJ626 ILF3:ILF626 IVB3:IVB626 JEX3:JEX626 JOT3:JOT626 JYP3:JYP626 KIL3:KIL626 KSH3:KSH626 LCD3:LCD626 LLZ3:LLZ626 LVV3:LVV626 MFR3:MFR626 MPN3:MPN626 MZJ3:MZJ626 NJF3:NJF626 NTB3:NTB626 OCX3:OCX626 OMT3:OMT626 OWP3:OWP626 PGL3:PGL626 PQH3:PQH626 QAD3:QAD626 QJZ3:QJZ626 QTV3:QTV626 RDR3:RDR626 RNN3:RNN626 RXJ3:RXJ626 SHF3:SHF626 SRB3:SRB626 TAX3:TAX626 TKT3:TKT626 TUP3:TUP626 UEL3:UEL626 UOH3:UOH626 UYD3:UYD626 VHZ3:VHZ626 VRV3:VRV626 WBR3:WBR626 WLN3:WLN626 WVJ3:WVJ626 B65539:B66162 IX65539:IX66162 ST65539:ST66162 ACP65539:ACP66162 AML65539:AML66162 AWH65539:AWH66162 BGD65539:BGD66162 BPZ65539:BPZ66162 BZV65539:BZV66162 CJR65539:CJR66162 CTN65539:CTN66162 DDJ65539:DDJ66162 DNF65539:DNF66162 DXB65539:DXB66162 EGX65539:EGX66162 EQT65539:EQT66162 FAP65539:FAP66162 FKL65539:FKL66162 FUH65539:FUH66162 GED65539:GED66162 GNZ65539:GNZ66162 GXV65539:GXV66162 HHR65539:HHR66162 HRN65539:HRN66162 IBJ65539:IBJ66162 ILF65539:ILF66162 IVB65539:IVB66162 JEX65539:JEX66162 JOT65539:JOT66162 JYP65539:JYP66162 KIL65539:KIL66162 KSH65539:KSH66162 LCD65539:LCD66162 LLZ65539:LLZ66162 LVV65539:LVV66162 MFR65539:MFR66162 MPN65539:MPN66162 MZJ65539:MZJ66162 NJF65539:NJF66162 NTB65539:NTB66162 OCX65539:OCX66162 OMT65539:OMT66162 OWP65539:OWP66162 PGL65539:PGL66162 PQH65539:PQH66162 QAD65539:QAD66162 QJZ65539:QJZ66162 QTV65539:QTV66162 RDR65539:RDR66162 RNN65539:RNN66162 RXJ65539:RXJ66162 SHF65539:SHF66162 SRB65539:SRB66162 TAX65539:TAX66162 TKT65539:TKT66162 TUP65539:TUP66162 UEL65539:UEL66162 UOH65539:UOH66162 UYD65539:UYD66162 VHZ65539:VHZ66162 VRV65539:VRV66162 WBR65539:WBR66162 WLN65539:WLN66162 WVJ65539:WVJ66162 B131075:B131698 IX131075:IX131698 ST131075:ST131698 ACP131075:ACP131698 AML131075:AML131698 AWH131075:AWH131698 BGD131075:BGD131698 BPZ131075:BPZ131698 BZV131075:BZV131698 CJR131075:CJR131698 CTN131075:CTN131698 DDJ131075:DDJ131698 DNF131075:DNF131698 DXB131075:DXB131698 EGX131075:EGX131698 EQT131075:EQT131698 FAP131075:FAP131698 FKL131075:FKL131698 FUH131075:FUH131698 GED131075:GED131698 GNZ131075:GNZ131698 GXV131075:GXV131698 HHR131075:HHR131698 HRN131075:HRN131698 IBJ131075:IBJ131698 ILF131075:ILF131698 IVB131075:IVB131698 JEX131075:JEX131698 JOT131075:JOT131698 JYP131075:JYP131698 KIL131075:KIL131698 KSH131075:KSH131698 LCD131075:LCD131698 LLZ131075:LLZ131698 LVV131075:LVV131698 MFR131075:MFR131698 MPN131075:MPN131698 MZJ131075:MZJ131698 NJF131075:NJF131698 NTB131075:NTB131698 OCX131075:OCX131698 OMT131075:OMT131698 OWP131075:OWP131698 PGL131075:PGL131698 PQH131075:PQH131698 QAD131075:QAD131698 QJZ131075:QJZ131698 QTV131075:QTV131698 RDR131075:RDR131698 RNN131075:RNN131698 RXJ131075:RXJ131698 SHF131075:SHF131698 SRB131075:SRB131698 TAX131075:TAX131698 TKT131075:TKT131698 TUP131075:TUP131698 UEL131075:UEL131698 UOH131075:UOH131698 UYD131075:UYD131698 VHZ131075:VHZ131698 VRV131075:VRV131698 WBR131075:WBR131698 WLN131075:WLN131698 WVJ131075:WVJ131698 B196611:B197234 IX196611:IX197234 ST196611:ST197234 ACP196611:ACP197234 AML196611:AML197234 AWH196611:AWH197234 BGD196611:BGD197234 BPZ196611:BPZ197234 BZV196611:BZV197234 CJR196611:CJR197234 CTN196611:CTN197234 DDJ196611:DDJ197234 DNF196611:DNF197234 DXB196611:DXB197234 EGX196611:EGX197234 EQT196611:EQT197234 FAP196611:FAP197234 FKL196611:FKL197234 FUH196611:FUH197234 GED196611:GED197234 GNZ196611:GNZ197234 GXV196611:GXV197234 HHR196611:HHR197234 HRN196611:HRN197234 IBJ196611:IBJ197234 ILF196611:ILF197234 IVB196611:IVB197234 JEX196611:JEX197234 JOT196611:JOT197234 JYP196611:JYP197234 KIL196611:KIL197234 KSH196611:KSH197234 LCD196611:LCD197234 LLZ196611:LLZ197234 LVV196611:LVV197234 MFR196611:MFR197234 MPN196611:MPN197234 MZJ196611:MZJ197234 NJF196611:NJF197234 NTB196611:NTB197234 OCX196611:OCX197234 OMT196611:OMT197234 OWP196611:OWP197234 PGL196611:PGL197234 PQH196611:PQH197234 QAD196611:QAD197234 QJZ196611:QJZ197234 QTV196611:QTV197234 RDR196611:RDR197234 RNN196611:RNN197234 RXJ196611:RXJ197234 SHF196611:SHF197234 SRB196611:SRB197234 TAX196611:TAX197234 TKT196611:TKT197234 TUP196611:TUP197234 UEL196611:UEL197234 UOH196611:UOH197234 UYD196611:UYD197234 VHZ196611:VHZ197234 VRV196611:VRV197234 WBR196611:WBR197234 WLN196611:WLN197234 WVJ196611:WVJ197234 B262147:B262770 IX262147:IX262770 ST262147:ST262770 ACP262147:ACP262770 AML262147:AML262770 AWH262147:AWH262770 BGD262147:BGD262770 BPZ262147:BPZ262770 BZV262147:BZV262770 CJR262147:CJR262770 CTN262147:CTN262770 DDJ262147:DDJ262770 DNF262147:DNF262770 DXB262147:DXB262770 EGX262147:EGX262770 EQT262147:EQT262770 FAP262147:FAP262770 FKL262147:FKL262770 FUH262147:FUH262770 GED262147:GED262770 GNZ262147:GNZ262770 GXV262147:GXV262770 HHR262147:HHR262770 HRN262147:HRN262770 IBJ262147:IBJ262770 ILF262147:ILF262770 IVB262147:IVB262770 JEX262147:JEX262770 JOT262147:JOT262770 JYP262147:JYP262770 KIL262147:KIL262770 KSH262147:KSH262770 LCD262147:LCD262770 LLZ262147:LLZ262770 LVV262147:LVV262770 MFR262147:MFR262770 MPN262147:MPN262770 MZJ262147:MZJ262770 NJF262147:NJF262770 NTB262147:NTB262770 OCX262147:OCX262770 OMT262147:OMT262770 OWP262147:OWP262770 PGL262147:PGL262770 PQH262147:PQH262770 QAD262147:QAD262770 QJZ262147:QJZ262770 QTV262147:QTV262770 RDR262147:RDR262770 RNN262147:RNN262770 RXJ262147:RXJ262770 SHF262147:SHF262770 SRB262147:SRB262770 TAX262147:TAX262770 TKT262147:TKT262770 TUP262147:TUP262770 UEL262147:UEL262770 UOH262147:UOH262770 UYD262147:UYD262770 VHZ262147:VHZ262770 VRV262147:VRV262770 WBR262147:WBR262770 WLN262147:WLN262770 WVJ262147:WVJ262770 B327683:B328306 IX327683:IX328306 ST327683:ST328306 ACP327683:ACP328306 AML327683:AML328306 AWH327683:AWH328306 BGD327683:BGD328306 BPZ327683:BPZ328306 BZV327683:BZV328306 CJR327683:CJR328306 CTN327683:CTN328306 DDJ327683:DDJ328306 DNF327683:DNF328306 DXB327683:DXB328306 EGX327683:EGX328306 EQT327683:EQT328306 FAP327683:FAP328306 FKL327683:FKL328306 FUH327683:FUH328306 GED327683:GED328306 GNZ327683:GNZ328306 GXV327683:GXV328306 HHR327683:HHR328306 HRN327683:HRN328306 IBJ327683:IBJ328306 ILF327683:ILF328306 IVB327683:IVB328306 JEX327683:JEX328306 JOT327683:JOT328306 JYP327683:JYP328306 KIL327683:KIL328306 KSH327683:KSH328306 LCD327683:LCD328306 LLZ327683:LLZ328306 LVV327683:LVV328306 MFR327683:MFR328306 MPN327683:MPN328306 MZJ327683:MZJ328306 NJF327683:NJF328306 NTB327683:NTB328306 OCX327683:OCX328306 OMT327683:OMT328306 OWP327683:OWP328306 PGL327683:PGL328306 PQH327683:PQH328306 QAD327683:QAD328306 QJZ327683:QJZ328306 QTV327683:QTV328306 RDR327683:RDR328306 RNN327683:RNN328306 RXJ327683:RXJ328306 SHF327683:SHF328306 SRB327683:SRB328306 TAX327683:TAX328306 TKT327683:TKT328306 TUP327683:TUP328306 UEL327683:UEL328306 UOH327683:UOH328306 UYD327683:UYD328306 VHZ327683:VHZ328306 VRV327683:VRV328306 WBR327683:WBR328306 WLN327683:WLN328306 WVJ327683:WVJ328306 B393219:B393842 IX393219:IX393842 ST393219:ST393842 ACP393219:ACP393842 AML393219:AML393842 AWH393219:AWH393842 BGD393219:BGD393842 BPZ393219:BPZ393842 BZV393219:BZV393842 CJR393219:CJR393842 CTN393219:CTN393842 DDJ393219:DDJ393842 DNF393219:DNF393842 DXB393219:DXB393842 EGX393219:EGX393842 EQT393219:EQT393842 FAP393219:FAP393842 FKL393219:FKL393842 FUH393219:FUH393842 GED393219:GED393842 GNZ393219:GNZ393842 GXV393219:GXV393842 HHR393219:HHR393842 HRN393219:HRN393842 IBJ393219:IBJ393842 ILF393219:ILF393842 IVB393219:IVB393842 JEX393219:JEX393842 JOT393219:JOT393842 JYP393219:JYP393842 KIL393219:KIL393842 KSH393219:KSH393842 LCD393219:LCD393842 LLZ393219:LLZ393842 LVV393219:LVV393842 MFR393219:MFR393842 MPN393219:MPN393842 MZJ393219:MZJ393842 NJF393219:NJF393842 NTB393219:NTB393842 OCX393219:OCX393842 OMT393219:OMT393842 OWP393219:OWP393842 PGL393219:PGL393842 PQH393219:PQH393842 QAD393219:QAD393842 QJZ393219:QJZ393842 QTV393219:QTV393842 RDR393219:RDR393842 RNN393219:RNN393842 RXJ393219:RXJ393842 SHF393219:SHF393842 SRB393219:SRB393842 TAX393219:TAX393842 TKT393219:TKT393842 TUP393219:TUP393842 UEL393219:UEL393842 UOH393219:UOH393842 UYD393219:UYD393842 VHZ393219:VHZ393842 VRV393219:VRV393842 WBR393219:WBR393842 WLN393219:WLN393842 WVJ393219:WVJ393842 B458755:B459378 IX458755:IX459378 ST458755:ST459378 ACP458755:ACP459378 AML458755:AML459378 AWH458755:AWH459378 BGD458755:BGD459378 BPZ458755:BPZ459378 BZV458755:BZV459378 CJR458755:CJR459378 CTN458755:CTN459378 DDJ458755:DDJ459378 DNF458755:DNF459378 DXB458755:DXB459378 EGX458755:EGX459378 EQT458755:EQT459378 FAP458755:FAP459378 FKL458755:FKL459378 FUH458755:FUH459378 GED458755:GED459378 GNZ458755:GNZ459378 GXV458755:GXV459378 HHR458755:HHR459378 HRN458755:HRN459378 IBJ458755:IBJ459378 ILF458755:ILF459378 IVB458755:IVB459378 JEX458755:JEX459378 JOT458755:JOT459378 JYP458755:JYP459378 KIL458755:KIL459378 KSH458755:KSH459378 LCD458755:LCD459378 LLZ458755:LLZ459378 LVV458755:LVV459378 MFR458755:MFR459378 MPN458755:MPN459378 MZJ458755:MZJ459378 NJF458755:NJF459378 NTB458755:NTB459378 OCX458755:OCX459378 OMT458755:OMT459378 OWP458755:OWP459378 PGL458755:PGL459378 PQH458755:PQH459378 QAD458755:QAD459378 QJZ458755:QJZ459378 QTV458755:QTV459378 RDR458755:RDR459378 RNN458755:RNN459378 RXJ458755:RXJ459378 SHF458755:SHF459378 SRB458755:SRB459378 TAX458755:TAX459378 TKT458755:TKT459378 TUP458755:TUP459378 UEL458755:UEL459378 UOH458755:UOH459378 UYD458755:UYD459378 VHZ458755:VHZ459378 VRV458755:VRV459378 WBR458755:WBR459378 WLN458755:WLN459378 WVJ458755:WVJ459378 B524291:B524914 IX524291:IX524914 ST524291:ST524914 ACP524291:ACP524914 AML524291:AML524914 AWH524291:AWH524914 BGD524291:BGD524914 BPZ524291:BPZ524914 BZV524291:BZV524914 CJR524291:CJR524914 CTN524291:CTN524914 DDJ524291:DDJ524914 DNF524291:DNF524914 DXB524291:DXB524914 EGX524291:EGX524914 EQT524291:EQT524914 FAP524291:FAP524914 FKL524291:FKL524914 FUH524291:FUH524914 GED524291:GED524914 GNZ524291:GNZ524914 GXV524291:GXV524914 HHR524291:HHR524914 HRN524291:HRN524914 IBJ524291:IBJ524914 ILF524291:ILF524914 IVB524291:IVB524914 JEX524291:JEX524914 JOT524291:JOT524914 JYP524291:JYP524914 KIL524291:KIL524914 KSH524291:KSH524914 LCD524291:LCD524914 LLZ524291:LLZ524914 LVV524291:LVV524914 MFR524291:MFR524914 MPN524291:MPN524914 MZJ524291:MZJ524914 NJF524291:NJF524914 NTB524291:NTB524914 OCX524291:OCX524914 OMT524291:OMT524914 OWP524291:OWP524914 PGL524291:PGL524914 PQH524291:PQH524914 QAD524291:QAD524914 QJZ524291:QJZ524914 QTV524291:QTV524914 RDR524291:RDR524914 RNN524291:RNN524914 RXJ524291:RXJ524914 SHF524291:SHF524914 SRB524291:SRB524914 TAX524291:TAX524914 TKT524291:TKT524914 TUP524291:TUP524914 UEL524291:UEL524914 UOH524291:UOH524914 UYD524291:UYD524914 VHZ524291:VHZ524914 VRV524291:VRV524914 WBR524291:WBR524914 WLN524291:WLN524914 WVJ524291:WVJ524914 B589827:B590450 IX589827:IX590450 ST589827:ST590450 ACP589827:ACP590450 AML589827:AML590450 AWH589827:AWH590450 BGD589827:BGD590450 BPZ589827:BPZ590450 BZV589827:BZV590450 CJR589827:CJR590450 CTN589827:CTN590450 DDJ589827:DDJ590450 DNF589827:DNF590450 DXB589827:DXB590450 EGX589827:EGX590450 EQT589827:EQT590450 FAP589827:FAP590450 FKL589827:FKL590450 FUH589827:FUH590450 GED589827:GED590450 GNZ589827:GNZ590450 GXV589827:GXV590450 HHR589827:HHR590450 HRN589827:HRN590450 IBJ589827:IBJ590450 ILF589827:ILF590450 IVB589827:IVB590450 JEX589827:JEX590450 JOT589827:JOT590450 JYP589827:JYP590450 KIL589827:KIL590450 KSH589827:KSH590450 LCD589827:LCD590450 LLZ589827:LLZ590450 LVV589827:LVV590450 MFR589827:MFR590450 MPN589827:MPN590450 MZJ589827:MZJ590450 NJF589827:NJF590450 NTB589827:NTB590450 OCX589827:OCX590450 OMT589827:OMT590450 OWP589827:OWP590450 PGL589827:PGL590450 PQH589827:PQH590450 QAD589827:QAD590450 QJZ589827:QJZ590450 QTV589827:QTV590450 RDR589827:RDR590450 RNN589827:RNN590450 RXJ589827:RXJ590450 SHF589827:SHF590450 SRB589827:SRB590450 TAX589827:TAX590450 TKT589827:TKT590450 TUP589827:TUP590450 UEL589827:UEL590450 UOH589827:UOH590450 UYD589827:UYD590450 VHZ589827:VHZ590450 VRV589827:VRV590450 WBR589827:WBR590450 WLN589827:WLN590450 WVJ589827:WVJ590450 B655363:B655986 IX655363:IX655986 ST655363:ST655986 ACP655363:ACP655986 AML655363:AML655986 AWH655363:AWH655986 BGD655363:BGD655986 BPZ655363:BPZ655986 BZV655363:BZV655986 CJR655363:CJR655986 CTN655363:CTN655986 DDJ655363:DDJ655986 DNF655363:DNF655986 DXB655363:DXB655986 EGX655363:EGX655986 EQT655363:EQT655986 FAP655363:FAP655986 FKL655363:FKL655986 FUH655363:FUH655986 GED655363:GED655986 GNZ655363:GNZ655986 GXV655363:GXV655986 HHR655363:HHR655986 HRN655363:HRN655986 IBJ655363:IBJ655986 ILF655363:ILF655986 IVB655363:IVB655986 JEX655363:JEX655986 JOT655363:JOT655986 JYP655363:JYP655986 KIL655363:KIL655986 KSH655363:KSH655986 LCD655363:LCD655986 LLZ655363:LLZ655986 LVV655363:LVV655986 MFR655363:MFR655986 MPN655363:MPN655986 MZJ655363:MZJ655986 NJF655363:NJF655986 NTB655363:NTB655986 OCX655363:OCX655986 OMT655363:OMT655986 OWP655363:OWP655986 PGL655363:PGL655986 PQH655363:PQH655986 QAD655363:QAD655986 QJZ655363:QJZ655986 QTV655363:QTV655986 RDR655363:RDR655986 RNN655363:RNN655986 RXJ655363:RXJ655986 SHF655363:SHF655986 SRB655363:SRB655986 TAX655363:TAX655986 TKT655363:TKT655986 TUP655363:TUP655986 UEL655363:UEL655986 UOH655363:UOH655986 UYD655363:UYD655986 VHZ655363:VHZ655986 VRV655363:VRV655986 WBR655363:WBR655986 WLN655363:WLN655986 WVJ655363:WVJ655986 B720899:B721522 IX720899:IX721522 ST720899:ST721522 ACP720899:ACP721522 AML720899:AML721522 AWH720899:AWH721522 BGD720899:BGD721522 BPZ720899:BPZ721522 BZV720899:BZV721522 CJR720899:CJR721522 CTN720899:CTN721522 DDJ720899:DDJ721522 DNF720899:DNF721522 DXB720899:DXB721522 EGX720899:EGX721522 EQT720899:EQT721522 FAP720899:FAP721522 FKL720899:FKL721522 FUH720899:FUH721522 GED720899:GED721522 GNZ720899:GNZ721522 GXV720899:GXV721522 HHR720899:HHR721522 HRN720899:HRN721522 IBJ720899:IBJ721522 ILF720899:ILF721522 IVB720899:IVB721522 JEX720899:JEX721522 JOT720899:JOT721522 JYP720899:JYP721522 KIL720899:KIL721522 KSH720899:KSH721522 LCD720899:LCD721522 LLZ720899:LLZ721522 LVV720899:LVV721522 MFR720899:MFR721522 MPN720899:MPN721522 MZJ720899:MZJ721522 NJF720899:NJF721522 NTB720899:NTB721522 OCX720899:OCX721522 OMT720899:OMT721522 OWP720899:OWP721522 PGL720899:PGL721522 PQH720899:PQH721522 QAD720899:QAD721522 QJZ720899:QJZ721522 QTV720899:QTV721522 RDR720899:RDR721522 RNN720899:RNN721522 RXJ720899:RXJ721522 SHF720899:SHF721522 SRB720899:SRB721522 TAX720899:TAX721522 TKT720899:TKT721522 TUP720899:TUP721522 UEL720899:UEL721522 UOH720899:UOH721522 UYD720899:UYD721522 VHZ720899:VHZ721522 VRV720899:VRV721522 WBR720899:WBR721522 WLN720899:WLN721522 WVJ720899:WVJ721522 B786435:B787058 IX786435:IX787058 ST786435:ST787058 ACP786435:ACP787058 AML786435:AML787058 AWH786435:AWH787058 BGD786435:BGD787058 BPZ786435:BPZ787058 BZV786435:BZV787058 CJR786435:CJR787058 CTN786435:CTN787058 DDJ786435:DDJ787058 DNF786435:DNF787058 DXB786435:DXB787058 EGX786435:EGX787058 EQT786435:EQT787058 FAP786435:FAP787058 FKL786435:FKL787058 FUH786435:FUH787058 GED786435:GED787058 GNZ786435:GNZ787058 GXV786435:GXV787058 HHR786435:HHR787058 HRN786435:HRN787058 IBJ786435:IBJ787058 ILF786435:ILF787058 IVB786435:IVB787058 JEX786435:JEX787058 JOT786435:JOT787058 JYP786435:JYP787058 KIL786435:KIL787058 KSH786435:KSH787058 LCD786435:LCD787058 LLZ786435:LLZ787058 LVV786435:LVV787058 MFR786435:MFR787058 MPN786435:MPN787058 MZJ786435:MZJ787058 NJF786435:NJF787058 NTB786435:NTB787058 OCX786435:OCX787058 OMT786435:OMT787058 OWP786435:OWP787058 PGL786435:PGL787058 PQH786435:PQH787058 QAD786435:QAD787058 QJZ786435:QJZ787058 QTV786435:QTV787058 RDR786435:RDR787058 RNN786435:RNN787058 RXJ786435:RXJ787058 SHF786435:SHF787058 SRB786435:SRB787058 TAX786435:TAX787058 TKT786435:TKT787058 TUP786435:TUP787058 UEL786435:UEL787058 UOH786435:UOH787058 UYD786435:UYD787058 VHZ786435:VHZ787058 VRV786435:VRV787058 WBR786435:WBR787058 WLN786435:WLN787058 WVJ786435:WVJ787058 B851971:B852594 IX851971:IX852594 ST851971:ST852594 ACP851971:ACP852594 AML851971:AML852594 AWH851971:AWH852594 BGD851971:BGD852594 BPZ851971:BPZ852594 BZV851971:BZV852594 CJR851971:CJR852594 CTN851971:CTN852594 DDJ851971:DDJ852594 DNF851971:DNF852594 DXB851971:DXB852594 EGX851971:EGX852594 EQT851971:EQT852594 FAP851971:FAP852594 FKL851971:FKL852594 FUH851971:FUH852594 GED851971:GED852594 GNZ851971:GNZ852594 GXV851971:GXV852594 HHR851971:HHR852594 HRN851971:HRN852594 IBJ851971:IBJ852594 ILF851971:ILF852594 IVB851971:IVB852594 JEX851971:JEX852594 JOT851971:JOT852594 JYP851971:JYP852594 KIL851971:KIL852594 KSH851971:KSH852594 LCD851971:LCD852594 LLZ851971:LLZ852594 LVV851971:LVV852594 MFR851971:MFR852594 MPN851971:MPN852594 MZJ851971:MZJ852594 NJF851971:NJF852594 NTB851971:NTB852594 OCX851971:OCX852594 OMT851971:OMT852594 OWP851971:OWP852594 PGL851971:PGL852594 PQH851971:PQH852594 QAD851971:QAD852594 QJZ851971:QJZ852594 QTV851971:QTV852594 RDR851971:RDR852594 RNN851971:RNN852594 RXJ851971:RXJ852594 SHF851971:SHF852594 SRB851971:SRB852594 TAX851971:TAX852594 TKT851971:TKT852594 TUP851971:TUP852594 UEL851971:UEL852594 UOH851971:UOH852594 UYD851971:UYD852594 VHZ851971:VHZ852594 VRV851971:VRV852594 WBR851971:WBR852594 WLN851971:WLN852594 WVJ851971:WVJ852594 B917507:B918130 IX917507:IX918130 ST917507:ST918130 ACP917507:ACP918130 AML917507:AML918130 AWH917507:AWH918130 BGD917507:BGD918130 BPZ917507:BPZ918130 BZV917507:BZV918130 CJR917507:CJR918130 CTN917507:CTN918130 DDJ917507:DDJ918130 DNF917507:DNF918130 DXB917507:DXB918130 EGX917507:EGX918130 EQT917507:EQT918130 FAP917507:FAP918130 FKL917507:FKL918130 FUH917507:FUH918130 GED917507:GED918130 GNZ917507:GNZ918130 GXV917507:GXV918130 HHR917507:HHR918130 HRN917507:HRN918130 IBJ917507:IBJ918130 ILF917507:ILF918130 IVB917507:IVB918130 JEX917507:JEX918130 JOT917507:JOT918130 JYP917507:JYP918130 KIL917507:KIL918130 KSH917507:KSH918130 LCD917507:LCD918130 LLZ917507:LLZ918130 LVV917507:LVV918130 MFR917507:MFR918130 MPN917507:MPN918130 MZJ917507:MZJ918130 NJF917507:NJF918130 NTB917507:NTB918130 OCX917507:OCX918130 OMT917507:OMT918130 OWP917507:OWP918130 PGL917507:PGL918130 PQH917507:PQH918130 QAD917507:QAD918130 QJZ917507:QJZ918130 QTV917507:QTV918130 RDR917507:RDR918130 RNN917507:RNN918130 RXJ917507:RXJ918130 SHF917507:SHF918130 SRB917507:SRB918130 TAX917507:TAX918130 TKT917507:TKT918130 TUP917507:TUP918130 UEL917507:UEL918130 UOH917507:UOH918130 UYD917507:UYD918130 VHZ917507:VHZ918130 VRV917507:VRV918130 WBR917507:WBR918130 WLN917507:WLN918130 WVJ917507:WVJ918130 B983043:B983666 IX983043:IX983666 ST983043:ST983666 ACP983043:ACP983666 AML983043:AML983666 AWH983043:AWH983666 BGD983043:BGD983666 BPZ983043:BPZ983666 BZV983043:BZV983666 CJR983043:CJR983666 CTN983043:CTN983666 DDJ983043:DDJ983666 DNF983043:DNF983666 DXB983043:DXB983666 EGX983043:EGX983666 EQT983043:EQT983666 FAP983043:FAP983666 FKL983043:FKL983666 FUH983043:FUH983666 GED983043:GED983666 GNZ983043:GNZ983666 GXV983043:GXV983666 HHR983043:HHR983666 HRN983043:HRN983666 IBJ983043:IBJ983666 ILF983043:ILF983666 IVB983043:IVB983666 JEX983043:JEX983666 JOT983043:JOT983666 JYP983043:JYP983666 KIL983043:KIL983666 KSH983043:KSH983666 LCD983043:LCD983666 LLZ983043:LLZ983666 LVV983043:LVV983666 MFR983043:MFR983666 MPN983043:MPN983666 MZJ983043:MZJ983666 NJF983043:NJF983666 NTB983043:NTB983666 OCX983043:OCX983666 OMT983043:OMT983666 OWP983043:OWP983666 PGL983043:PGL983666 PQH983043:PQH983666 QAD983043:QAD983666 QJZ983043:QJZ983666 QTV983043:QTV983666 RDR983043:RDR983666 RNN983043:RNN983666 RXJ983043:RXJ983666 SHF983043:SHF983666 SRB983043:SRB983666 TAX983043:TAX983666 TKT983043:TKT983666 TUP983043:TUP983666 UEL983043:UEL983666 UOH983043:UOH983666 UYD983043:UYD983666 VHZ983043:VHZ983666 VRV983043:VRV983666 WBR983043:WBR983666 WLN983043:WLN983666 WVJ983043:WVJ983666">
      <formula1>$EE$6:$EE$11</formula1>
    </dataValidation>
    <dataValidation type="list" allowBlank="1" showInputMessage="1" showErrorMessage="1" sqref="C77:C124 IY77:IY124 SU77:SU124 ACQ77:ACQ124 AMM77:AMM124 AWI77:AWI124 BGE77:BGE124 BQA77:BQA124 BZW77:BZW124 CJS77:CJS124 CTO77:CTO124 DDK77:DDK124 DNG77:DNG124 DXC77:DXC124 EGY77:EGY124 EQU77:EQU124 FAQ77:FAQ124 FKM77:FKM124 FUI77:FUI124 GEE77:GEE124 GOA77:GOA124 GXW77:GXW124 HHS77:HHS124 HRO77:HRO124 IBK77:IBK124 ILG77:ILG124 IVC77:IVC124 JEY77:JEY124 JOU77:JOU124 JYQ77:JYQ124 KIM77:KIM124 KSI77:KSI124 LCE77:LCE124 LMA77:LMA124 LVW77:LVW124 MFS77:MFS124 MPO77:MPO124 MZK77:MZK124 NJG77:NJG124 NTC77:NTC124 OCY77:OCY124 OMU77:OMU124 OWQ77:OWQ124 PGM77:PGM124 PQI77:PQI124 QAE77:QAE124 QKA77:QKA124 QTW77:QTW124 RDS77:RDS124 RNO77:RNO124 RXK77:RXK124 SHG77:SHG124 SRC77:SRC124 TAY77:TAY124 TKU77:TKU124 TUQ77:TUQ124 UEM77:UEM124 UOI77:UOI124 UYE77:UYE124 VIA77:VIA124 VRW77:VRW124 WBS77:WBS124 WLO77:WLO124 WVK77:WVK124 C65613:C65660 IY65613:IY65660 SU65613:SU65660 ACQ65613:ACQ65660 AMM65613:AMM65660 AWI65613:AWI65660 BGE65613:BGE65660 BQA65613:BQA65660 BZW65613:BZW65660 CJS65613:CJS65660 CTO65613:CTO65660 DDK65613:DDK65660 DNG65613:DNG65660 DXC65613:DXC65660 EGY65613:EGY65660 EQU65613:EQU65660 FAQ65613:FAQ65660 FKM65613:FKM65660 FUI65613:FUI65660 GEE65613:GEE65660 GOA65613:GOA65660 GXW65613:GXW65660 HHS65613:HHS65660 HRO65613:HRO65660 IBK65613:IBK65660 ILG65613:ILG65660 IVC65613:IVC65660 JEY65613:JEY65660 JOU65613:JOU65660 JYQ65613:JYQ65660 KIM65613:KIM65660 KSI65613:KSI65660 LCE65613:LCE65660 LMA65613:LMA65660 LVW65613:LVW65660 MFS65613:MFS65660 MPO65613:MPO65660 MZK65613:MZK65660 NJG65613:NJG65660 NTC65613:NTC65660 OCY65613:OCY65660 OMU65613:OMU65660 OWQ65613:OWQ65660 PGM65613:PGM65660 PQI65613:PQI65660 QAE65613:QAE65660 QKA65613:QKA65660 QTW65613:QTW65660 RDS65613:RDS65660 RNO65613:RNO65660 RXK65613:RXK65660 SHG65613:SHG65660 SRC65613:SRC65660 TAY65613:TAY65660 TKU65613:TKU65660 TUQ65613:TUQ65660 UEM65613:UEM65660 UOI65613:UOI65660 UYE65613:UYE65660 VIA65613:VIA65660 VRW65613:VRW65660 WBS65613:WBS65660 WLO65613:WLO65660 WVK65613:WVK65660 C131149:C131196 IY131149:IY131196 SU131149:SU131196 ACQ131149:ACQ131196 AMM131149:AMM131196 AWI131149:AWI131196 BGE131149:BGE131196 BQA131149:BQA131196 BZW131149:BZW131196 CJS131149:CJS131196 CTO131149:CTO131196 DDK131149:DDK131196 DNG131149:DNG131196 DXC131149:DXC131196 EGY131149:EGY131196 EQU131149:EQU131196 FAQ131149:FAQ131196 FKM131149:FKM131196 FUI131149:FUI131196 GEE131149:GEE131196 GOA131149:GOA131196 GXW131149:GXW131196 HHS131149:HHS131196 HRO131149:HRO131196 IBK131149:IBK131196 ILG131149:ILG131196 IVC131149:IVC131196 JEY131149:JEY131196 JOU131149:JOU131196 JYQ131149:JYQ131196 KIM131149:KIM131196 KSI131149:KSI131196 LCE131149:LCE131196 LMA131149:LMA131196 LVW131149:LVW131196 MFS131149:MFS131196 MPO131149:MPO131196 MZK131149:MZK131196 NJG131149:NJG131196 NTC131149:NTC131196 OCY131149:OCY131196 OMU131149:OMU131196 OWQ131149:OWQ131196 PGM131149:PGM131196 PQI131149:PQI131196 QAE131149:QAE131196 QKA131149:QKA131196 QTW131149:QTW131196 RDS131149:RDS131196 RNO131149:RNO131196 RXK131149:RXK131196 SHG131149:SHG131196 SRC131149:SRC131196 TAY131149:TAY131196 TKU131149:TKU131196 TUQ131149:TUQ131196 UEM131149:UEM131196 UOI131149:UOI131196 UYE131149:UYE131196 VIA131149:VIA131196 VRW131149:VRW131196 WBS131149:WBS131196 WLO131149:WLO131196 WVK131149:WVK131196 C196685:C196732 IY196685:IY196732 SU196685:SU196732 ACQ196685:ACQ196732 AMM196685:AMM196732 AWI196685:AWI196732 BGE196685:BGE196732 BQA196685:BQA196732 BZW196685:BZW196732 CJS196685:CJS196732 CTO196685:CTO196732 DDK196685:DDK196732 DNG196685:DNG196732 DXC196685:DXC196732 EGY196685:EGY196732 EQU196685:EQU196732 FAQ196685:FAQ196732 FKM196685:FKM196732 FUI196685:FUI196732 GEE196685:GEE196732 GOA196685:GOA196732 GXW196685:GXW196732 HHS196685:HHS196732 HRO196685:HRO196732 IBK196685:IBK196732 ILG196685:ILG196732 IVC196685:IVC196732 JEY196685:JEY196732 JOU196685:JOU196732 JYQ196685:JYQ196732 KIM196685:KIM196732 KSI196685:KSI196732 LCE196685:LCE196732 LMA196685:LMA196732 LVW196685:LVW196732 MFS196685:MFS196732 MPO196685:MPO196732 MZK196685:MZK196732 NJG196685:NJG196732 NTC196685:NTC196732 OCY196685:OCY196732 OMU196685:OMU196732 OWQ196685:OWQ196732 PGM196685:PGM196732 PQI196685:PQI196732 QAE196685:QAE196732 QKA196685:QKA196732 QTW196685:QTW196732 RDS196685:RDS196732 RNO196685:RNO196732 RXK196685:RXK196732 SHG196685:SHG196732 SRC196685:SRC196732 TAY196685:TAY196732 TKU196685:TKU196732 TUQ196685:TUQ196732 UEM196685:UEM196732 UOI196685:UOI196732 UYE196685:UYE196732 VIA196685:VIA196732 VRW196685:VRW196732 WBS196685:WBS196732 WLO196685:WLO196732 WVK196685:WVK196732 C262221:C262268 IY262221:IY262268 SU262221:SU262268 ACQ262221:ACQ262268 AMM262221:AMM262268 AWI262221:AWI262268 BGE262221:BGE262268 BQA262221:BQA262268 BZW262221:BZW262268 CJS262221:CJS262268 CTO262221:CTO262268 DDK262221:DDK262268 DNG262221:DNG262268 DXC262221:DXC262268 EGY262221:EGY262268 EQU262221:EQU262268 FAQ262221:FAQ262268 FKM262221:FKM262268 FUI262221:FUI262268 GEE262221:GEE262268 GOA262221:GOA262268 GXW262221:GXW262268 HHS262221:HHS262268 HRO262221:HRO262268 IBK262221:IBK262268 ILG262221:ILG262268 IVC262221:IVC262268 JEY262221:JEY262268 JOU262221:JOU262268 JYQ262221:JYQ262268 KIM262221:KIM262268 KSI262221:KSI262268 LCE262221:LCE262268 LMA262221:LMA262268 LVW262221:LVW262268 MFS262221:MFS262268 MPO262221:MPO262268 MZK262221:MZK262268 NJG262221:NJG262268 NTC262221:NTC262268 OCY262221:OCY262268 OMU262221:OMU262268 OWQ262221:OWQ262268 PGM262221:PGM262268 PQI262221:PQI262268 QAE262221:QAE262268 QKA262221:QKA262268 QTW262221:QTW262268 RDS262221:RDS262268 RNO262221:RNO262268 RXK262221:RXK262268 SHG262221:SHG262268 SRC262221:SRC262268 TAY262221:TAY262268 TKU262221:TKU262268 TUQ262221:TUQ262268 UEM262221:UEM262268 UOI262221:UOI262268 UYE262221:UYE262268 VIA262221:VIA262268 VRW262221:VRW262268 WBS262221:WBS262268 WLO262221:WLO262268 WVK262221:WVK262268 C327757:C327804 IY327757:IY327804 SU327757:SU327804 ACQ327757:ACQ327804 AMM327757:AMM327804 AWI327757:AWI327804 BGE327757:BGE327804 BQA327757:BQA327804 BZW327757:BZW327804 CJS327757:CJS327804 CTO327757:CTO327804 DDK327757:DDK327804 DNG327757:DNG327804 DXC327757:DXC327804 EGY327757:EGY327804 EQU327757:EQU327804 FAQ327757:FAQ327804 FKM327757:FKM327804 FUI327757:FUI327804 GEE327757:GEE327804 GOA327757:GOA327804 GXW327757:GXW327804 HHS327757:HHS327804 HRO327757:HRO327804 IBK327757:IBK327804 ILG327757:ILG327804 IVC327757:IVC327804 JEY327757:JEY327804 JOU327757:JOU327804 JYQ327757:JYQ327804 KIM327757:KIM327804 KSI327757:KSI327804 LCE327757:LCE327804 LMA327757:LMA327804 LVW327757:LVW327804 MFS327757:MFS327804 MPO327757:MPO327804 MZK327757:MZK327804 NJG327757:NJG327804 NTC327757:NTC327804 OCY327757:OCY327804 OMU327757:OMU327804 OWQ327757:OWQ327804 PGM327757:PGM327804 PQI327757:PQI327804 QAE327757:QAE327804 QKA327757:QKA327804 QTW327757:QTW327804 RDS327757:RDS327804 RNO327757:RNO327804 RXK327757:RXK327804 SHG327757:SHG327804 SRC327757:SRC327804 TAY327757:TAY327804 TKU327757:TKU327804 TUQ327757:TUQ327804 UEM327757:UEM327804 UOI327757:UOI327804 UYE327757:UYE327804 VIA327757:VIA327804 VRW327757:VRW327804 WBS327757:WBS327804 WLO327757:WLO327804 WVK327757:WVK327804 C393293:C393340 IY393293:IY393340 SU393293:SU393340 ACQ393293:ACQ393340 AMM393293:AMM393340 AWI393293:AWI393340 BGE393293:BGE393340 BQA393293:BQA393340 BZW393293:BZW393340 CJS393293:CJS393340 CTO393293:CTO393340 DDK393293:DDK393340 DNG393293:DNG393340 DXC393293:DXC393340 EGY393293:EGY393340 EQU393293:EQU393340 FAQ393293:FAQ393340 FKM393293:FKM393340 FUI393293:FUI393340 GEE393293:GEE393340 GOA393293:GOA393340 GXW393293:GXW393340 HHS393293:HHS393340 HRO393293:HRO393340 IBK393293:IBK393340 ILG393293:ILG393340 IVC393293:IVC393340 JEY393293:JEY393340 JOU393293:JOU393340 JYQ393293:JYQ393340 KIM393293:KIM393340 KSI393293:KSI393340 LCE393293:LCE393340 LMA393293:LMA393340 LVW393293:LVW393340 MFS393293:MFS393340 MPO393293:MPO393340 MZK393293:MZK393340 NJG393293:NJG393340 NTC393293:NTC393340 OCY393293:OCY393340 OMU393293:OMU393340 OWQ393293:OWQ393340 PGM393293:PGM393340 PQI393293:PQI393340 QAE393293:QAE393340 QKA393293:QKA393340 QTW393293:QTW393340 RDS393293:RDS393340 RNO393293:RNO393340 RXK393293:RXK393340 SHG393293:SHG393340 SRC393293:SRC393340 TAY393293:TAY393340 TKU393293:TKU393340 TUQ393293:TUQ393340 UEM393293:UEM393340 UOI393293:UOI393340 UYE393293:UYE393340 VIA393293:VIA393340 VRW393293:VRW393340 WBS393293:WBS393340 WLO393293:WLO393340 WVK393293:WVK393340 C458829:C458876 IY458829:IY458876 SU458829:SU458876 ACQ458829:ACQ458876 AMM458829:AMM458876 AWI458829:AWI458876 BGE458829:BGE458876 BQA458829:BQA458876 BZW458829:BZW458876 CJS458829:CJS458876 CTO458829:CTO458876 DDK458829:DDK458876 DNG458829:DNG458876 DXC458829:DXC458876 EGY458829:EGY458876 EQU458829:EQU458876 FAQ458829:FAQ458876 FKM458829:FKM458876 FUI458829:FUI458876 GEE458829:GEE458876 GOA458829:GOA458876 GXW458829:GXW458876 HHS458829:HHS458876 HRO458829:HRO458876 IBK458829:IBK458876 ILG458829:ILG458876 IVC458829:IVC458876 JEY458829:JEY458876 JOU458829:JOU458876 JYQ458829:JYQ458876 KIM458829:KIM458876 KSI458829:KSI458876 LCE458829:LCE458876 LMA458829:LMA458876 LVW458829:LVW458876 MFS458829:MFS458876 MPO458829:MPO458876 MZK458829:MZK458876 NJG458829:NJG458876 NTC458829:NTC458876 OCY458829:OCY458876 OMU458829:OMU458876 OWQ458829:OWQ458876 PGM458829:PGM458876 PQI458829:PQI458876 QAE458829:QAE458876 QKA458829:QKA458876 QTW458829:QTW458876 RDS458829:RDS458876 RNO458829:RNO458876 RXK458829:RXK458876 SHG458829:SHG458876 SRC458829:SRC458876 TAY458829:TAY458876 TKU458829:TKU458876 TUQ458829:TUQ458876 UEM458829:UEM458876 UOI458829:UOI458876 UYE458829:UYE458876 VIA458829:VIA458876 VRW458829:VRW458876 WBS458829:WBS458876 WLO458829:WLO458876 WVK458829:WVK458876 C524365:C524412 IY524365:IY524412 SU524365:SU524412 ACQ524365:ACQ524412 AMM524365:AMM524412 AWI524365:AWI524412 BGE524365:BGE524412 BQA524365:BQA524412 BZW524365:BZW524412 CJS524365:CJS524412 CTO524365:CTO524412 DDK524365:DDK524412 DNG524365:DNG524412 DXC524365:DXC524412 EGY524365:EGY524412 EQU524365:EQU524412 FAQ524365:FAQ524412 FKM524365:FKM524412 FUI524365:FUI524412 GEE524365:GEE524412 GOA524365:GOA524412 GXW524365:GXW524412 HHS524365:HHS524412 HRO524365:HRO524412 IBK524365:IBK524412 ILG524365:ILG524412 IVC524365:IVC524412 JEY524365:JEY524412 JOU524365:JOU524412 JYQ524365:JYQ524412 KIM524365:KIM524412 KSI524365:KSI524412 LCE524365:LCE524412 LMA524365:LMA524412 LVW524365:LVW524412 MFS524365:MFS524412 MPO524365:MPO524412 MZK524365:MZK524412 NJG524365:NJG524412 NTC524365:NTC524412 OCY524365:OCY524412 OMU524365:OMU524412 OWQ524365:OWQ524412 PGM524365:PGM524412 PQI524365:PQI524412 QAE524365:QAE524412 QKA524365:QKA524412 QTW524365:QTW524412 RDS524365:RDS524412 RNO524365:RNO524412 RXK524365:RXK524412 SHG524365:SHG524412 SRC524365:SRC524412 TAY524365:TAY524412 TKU524365:TKU524412 TUQ524365:TUQ524412 UEM524365:UEM524412 UOI524365:UOI524412 UYE524365:UYE524412 VIA524365:VIA524412 VRW524365:VRW524412 WBS524365:WBS524412 WLO524365:WLO524412 WVK524365:WVK524412 C589901:C589948 IY589901:IY589948 SU589901:SU589948 ACQ589901:ACQ589948 AMM589901:AMM589948 AWI589901:AWI589948 BGE589901:BGE589948 BQA589901:BQA589948 BZW589901:BZW589948 CJS589901:CJS589948 CTO589901:CTO589948 DDK589901:DDK589948 DNG589901:DNG589948 DXC589901:DXC589948 EGY589901:EGY589948 EQU589901:EQU589948 FAQ589901:FAQ589948 FKM589901:FKM589948 FUI589901:FUI589948 GEE589901:GEE589948 GOA589901:GOA589948 GXW589901:GXW589948 HHS589901:HHS589948 HRO589901:HRO589948 IBK589901:IBK589948 ILG589901:ILG589948 IVC589901:IVC589948 JEY589901:JEY589948 JOU589901:JOU589948 JYQ589901:JYQ589948 KIM589901:KIM589948 KSI589901:KSI589948 LCE589901:LCE589948 LMA589901:LMA589948 LVW589901:LVW589948 MFS589901:MFS589948 MPO589901:MPO589948 MZK589901:MZK589948 NJG589901:NJG589948 NTC589901:NTC589948 OCY589901:OCY589948 OMU589901:OMU589948 OWQ589901:OWQ589948 PGM589901:PGM589948 PQI589901:PQI589948 QAE589901:QAE589948 QKA589901:QKA589948 QTW589901:QTW589948 RDS589901:RDS589948 RNO589901:RNO589948 RXK589901:RXK589948 SHG589901:SHG589948 SRC589901:SRC589948 TAY589901:TAY589948 TKU589901:TKU589948 TUQ589901:TUQ589948 UEM589901:UEM589948 UOI589901:UOI589948 UYE589901:UYE589948 VIA589901:VIA589948 VRW589901:VRW589948 WBS589901:WBS589948 WLO589901:WLO589948 WVK589901:WVK589948 C655437:C655484 IY655437:IY655484 SU655437:SU655484 ACQ655437:ACQ655484 AMM655437:AMM655484 AWI655437:AWI655484 BGE655437:BGE655484 BQA655437:BQA655484 BZW655437:BZW655484 CJS655437:CJS655484 CTO655437:CTO655484 DDK655437:DDK655484 DNG655437:DNG655484 DXC655437:DXC655484 EGY655437:EGY655484 EQU655437:EQU655484 FAQ655437:FAQ655484 FKM655437:FKM655484 FUI655437:FUI655484 GEE655437:GEE655484 GOA655437:GOA655484 GXW655437:GXW655484 HHS655437:HHS655484 HRO655437:HRO655484 IBK655437:IBK655484 ILG655437:ILG655484 IVC655437:IVC655484 JEY655437:JEY655484 JOU655437:JOU655484 JYQ655437:JYQ655484 KIM655437:KIM655484 KSI655437:KSI655484 LCE655437:LCE655484 LMA655437:LMA655484 LVW655437:LVW655484 MFS655437:MFS655484 MPO655437:MPO655484 MZK655437:MZK655484 NJG655437:NJG655484 NTC655437:NTC655484 OCY655437:OCY655484 OMU655437:OMU655484 OWQ655437:OWQ655484 PGM655437:PGM655484 PQI655437:PQI655484 QAE655437:QAE655484 QKA655437:QKA655484 QTW655437:QTW655484 RDS655437:RDS655484 RNO655437:RNO655484 RXK655437:RXK655484 SHG655437:SHG655484 SRC655437:SRC655484 TAY655437:TAY655484 TKU655437:TKU655484 TUQ655437:TUQ655484 UEM655437:UEM655484 UOI655437:UOI655484 UYE655437:UYE655484 VIA655437:VIA655484 VRW655437:VRW655484 WBS655437:WBS655484 WLO655437:WLO655484 WVK655437:WVK655484 C720973:C721020 IY720973:IY721020 SU720973:SU721020 ACQ720973:ACQ721020 AMM720973:AMM721020 AWI720973:AWI721020 BGE720973:BGE721020 BQA720973:BQA721020 BZW720973:BZW721020 CJS720973:CJS721020 CTO720973:CTO721020 DDK720973:DDK721020 DNG720973:DNG721020 DXC720973:DXC721020 EGY720973:EGY721020 EQU720973:EQU721020 FAQ720973:FAQ721020 FKM720973:FKM721020 FUI720973:FUI721020 GEE720973:GEE721020 GOA720973:GOA721020 GXW720973:GXW721020 HHS720973:HHS721020 HRO720973:HRO721020 IBK720973:IBK721020 ILG720973:ILG721020 IVC720973:IVC721020 JEY720973:JEY721020 JOU720973:JOU721020 JYQ720973:JYQ721020 KIM720973:KIM721020 KSI720973:KSI721020 LCE720973:LCE721020 LMA720973:LMA721020 LVW720973:LVW721020 MFS720973:MFS721020 MPO720973:MPO721020 MZK720973:MZK721020 NJG720973:NJG721020 NTC720973:NTC721020 OCY720973:OCY721020 OMU720973:OMU721020 OWQ720973:OWQ721020 PGM720973:PGM721020 PQI720973:PQI721020 QAE720973:QAE721020 QKA720973:QKA721020 QTW720973:QTW721020 RDS720973:RDS721020 RNO720973:RNO721020 RXK720973:RXK721020 SHG720973:SHG721020 SRC720973:SRC721020 TAY720973:TAY721020 TKU720973:TKU721020 TUQ720973:TUQ721020 UEM720973:UEM721020 UOI720973:UOI721020 UYE720973:UYE721020 VIA720973:VIA721020 VRW720973:VRW721020 WBS720973:WBS721020 WLO720973:WLO721020 WVK720973:WVK721020 C786509:C786556 IY786509:IY786556 SU786509:SU786556 ACQ786509:ACQ786556 AMM786509:AMM786556 AWI786509:AWI786556 BGE786509:BGE786556 BQA786509:BQA786556 BZW786509:BZW786556 CJS786509:CJS786556 CTO786509:CTO786556 DDK786509:DDK786556 DNG786509:DNG786556 DXC786509:DXC786556 EGY786509:EGY786556 EQU786509:EQU786556 FAQ786509:FAQ786556 FKM786509:FKM786556 FUI786509:FUI786556 GEE786509:GEE786556 GOA786509:GOA786556 GXW786509:GXW786556 HHS786509:HHS786556 HRO786509:HRO786556 IBK786509:IBK786556 ILG786509:ILG786556 IVC786509:IVC786556 JEY786509:JEY786556 JOU786509:JOU786556 JYQ786509:JYQ786556 KIM786509:KIM786556 KSI786509:KSI786556 LCE786509:LCE786556 LMA786509:LMA786556 LVW786509:LVW786556 MFS786509:MFS786556 MPO786509:MPO786556 MZK786509:MZK786556 NJG786509:NJG786556 NTC786509:NTC786556 OCY786509:OCY786556 OMU786509:OMU786556 OWQ786509:OWQ786556 PGM786509:PGM786556 PQI786509:PQI786556 QAE786509:QAE786556 QKA786509:QKA786556 QTW786509:QTW786556 RDS786509:RDS786556 RNO786509:RNO786556 RXK786509:RXK786556 SHG786509:SHG786556 SRC786509:SRC786556 TAY786509:TAY786556 TKU786509:TKU786556 TUQ786509:TUQ786556 UEM786509:UEM786556 UOI786509:UOI786556 UYE786509:UYE786556 VIA786509:VIA786556 VRW786509:VRW786556 WBS786509:WBS786556 WLO786509:WLO786556 WVK786509:WVK786556 C852045:C852092 IY852045:IY852092 SU852045:SU852092 ACQ852045:ACQ852092 AMM852045:AMM852092 AWI852045:AWI852092 BGE852045:BGE852092 BQA852045:BQA852092 BZW852045:BZW852092 CJS852045:CJS852092 CTO852045:CTO852092 DDK852045:DDK852092 DNG852045:DNG852092 DXC852045:DXC852092 EGY852045:EGY852092 EQU852045:EQU852092 FAQ852045:FAQ852092 FKM852045:FKM852092 FUI852045:FUI852092 GEE852045:GEE852092 GOA852045:GOA852092 GXW852045:GXW852092 HHS852045:HHS852092 HRO852045:HRO852092 IBK852045:IBK852092 ILG852045:ILG852092 IVC852045:IVC852092 JEY852045:JEY852092 JOU852045:JOU852092 JYQ852045:JYQ852092 KIM852045:KIM852092 KSI852045:KSI852092 LCE852045:LCE852092 LMA852045:LMA852092 LVW852045:LVW852092 MFS852045:MFS852092 MPO852045:MPO852092 MZK852045:MZK852092 NJG852045:NJG852092 NTC852045:NTC852092 OCY852045:OCY852092 OMU852045:OMU852092 OWQ852045:OWQ852092 PGM852045:PGM852092 PQI852045:PQI852092 QAE852045:QAE852092 QKA852045:QKA852092 QTW852045:QTW852092 RDS852045:RDS852092 RNO852045:RNO852092 RXK852045:RXK852092 SHG852045:SHG852092 SRC852045:SRC852092 TAY852045:TAY852092 TKU852045:TKU852092 TUQ852045:TUQ852092 UEM852045:UEM852092 UOI852045:UOI852092 UYE852045:UYE852092 VIA852045:VIA852092 VRW852045:VRW852092 WBS852045:WBS852092 WLO852045:WLO852092 WVK852045:WVK852092 C917581:C917628 IY917581:IY917628 SU917581:SU917628 ACQ917581:ACQ917628 AMM917581:AMM917628 AWI917581:AWI917628 BGE917581:BGE917628 BQA917581:BQA917628 BZW917581:BZW917628 CJS917581:CJS917628 CTO917581:CTO917628 DDK917581:DDK917628 DNG917581:DNG917628 DXC917581:DXC917628 EGY917581:EGY917628 EQU917581:EQU917628 FAQ917581:FAQ917628 FKM917581:FKM917628 FUI917581:FUI917628 GEE917581:GEE917628 GOA917581:GOA917628 GXW917581:GXW917628 HHS917581:HHS917628 HRO917581:HRO917628 IBK917581:IBK917628 ILG917581:ILG917628 IVC917581:IVC917628 JEY917581:JEY917628 JOU917581:JOU917628 JYQ917581:JYQ917628 KIM917581:KIM917628 KSI917581:KSI917628 LCE917581:LCE917628 LMA917581:LMA917628 LVW917581:LVW917628 MFS917581:MFS917628 MPO917581:MPO917628 MZK917581:MZK917628 NJG917581:NJG917628 NTC917581:NTC917628 OCY917581:OCY917628 OMU917581:OMU917628 OWQ917581:OWQ917628 PGM917581:PGM917628 PQI917581:PQI917628 QAE917581:QAE917628 QKA917581:QKA917628 QTW917581:QTW917628 RDS917581:RDS917628 RNO917581:RNO917628 RXK917581:RXK917628 SHG917581:SHG917628 SRC917581:SRC917628 TAY917581:TAY917628 TKU917581:TKU917628 TUQ917581:TUQ917628 UEM917581:UEM917628 UOI917581:UOI917628 UYE917581:UYE917628 VIA917581:VIA917628 VRW917581:VRW917628 WBS917581:WBS917628 WLO917581:WLO917628 WVK917581:WVK917628 C983117:C983164 IY983117:IY983164 SU983117:SU983164 ACQ983117:ACQ983164 AMM983117:AMM983164 AWI983117:AWI983164 BGE983117:BGE983164 BQA983117:BQA983164 BZW983117:BZW983164 CJS983117:CJS983164 CTO983117:CTO983164 DDK983117:DDK983164 DNG983117:DNG983164 DXC983117:DXC983164 EGY983117:EGY983164 EQU983117:EQU983164 FAQ983117:FAQ983164 FKM983117:FKM983164 FUI983117:FUI983164 GEE983117:GEE983164 GOA983117:GOA983164 GXW983117:GXW983164 HHS983117:HHS983164 HRO983117:HRO983164 IBK983117:IBK983164 ILG983117:ILG983164 IVC983117:IVC983164 JEY983117:JEY983164 JOU983117:JOU983164 JYQ983117:JYQ983164 KIM983117:KIM983164 KSI983117:KSI983164 LCE983117:LCE983164 LMA983117:LMA983164 LVW983117:LVW983164 MFS983117:MFS983164 MPO983117:MPO983164 MZK983117:MZK983164 NJG983117:NJG983164 NTC983117:NTC983164 OCY983117:OCY983164 OMU983117:OMU983164 OWQ983117:OWQ983164 PGM983117:PGM983164 PQI983117:PQI983164 QAE983117:QAE983164 QKA983117:QKA983164 QTW983117:QTW983164 RDS983117:RDS983164 RNO983117:RNO983164 RXK983117:RXK983164 SHG983117:SHG983164 SRC983117:SRC983164 TAY983117:TAY983164 TKU983117:TKU983164 TUQ983117:TUQ983164 UEM983117:UEM983164 UOI983117:UOI983164 UYE983117:UYE983164 VIA983117:VIA983164 VRW983117:VRW983164 WBS983117:WBS983164 WLO983117:WLO983164 WVK983117:WVK983164">
      <formula1>INDIRECT($B$77)</formula1>
    </dataValidation>
    <dataValidation type="list" allowBlank="1" showInputMessage="1" showErrorMessage="1" sqref="C125:C155 IY125:IY155 SU125:SU155 ACQ125:ACQ155 AMM125:AMM155 AWI125:AWI155 BGE125:BGE155 BQA125:BQA155 BZW125:BZW155 CJS125:CJS155 CTO125:CTO155 DDK125:DDK155 DNG125:DNG155 DXC125:DXC155 EGY125:EGY155 EQU125:EQU155 FAQ125:FAQ155 FKM125:FKM155 FUI125:FUI155 GEE125:GEE155 GOA125:GOA155 GXW125:GXW155 HHS125:HHS155 HRO125:HRO155 IBK125:IBK155 ILG125:ILG155 IVC125:IVC155 JEY125:JEY155 JOU125:JOU155 JYQ125:JYQ155 KIM125:KIM155 KSI125:KSI155 LCE125:LCE155 LMA125:LMA155 LVW125:LVW155 MFS125:MFS155 MPO125:MPO155 MZK125:MZK155 NJG125:NJG155 NTC125:NTC155 OCY125:OCY155 OMU125:OMU155 OWQ125:OWQ155 PGM125:PGM155 PQI125:PQI155 QAE125:QAE155 QKA125:QKA155 QTW125:QTW155 RDS125:RDS155 RNO125:RNO155 RXK125:RXK155 SHG125:SHG155 SRC125:SRC155 TAY125:TAY155 TKU125:TKU155 TUQ125:TUQ155 UEM125:UEM155 UOI125:UOI155 UYE125:UYE155 VIA125:VIA155 VRW125:VRW155 WBS125:WBS155 WLO125:WLO155 WVK125:WVK155 C65661:C65691 IY65661:IY65691 SU65661:SU65691 ACQ65661:ACQ65691 AMM65661:AMM65691 AWI65661:AWI65691 BGE65661:BGE65691 BQA65661:BQA65691 BZW65661:BZW65691 CJS65661:CJS65691 CTO65661:CTO65691 DDK65661:DDK65691 DNG65661:DNG65691 DXC65661:DXC65691 EGY65661:EGY65691 EQU65661:EQU65691 FAQ65661:FAQ65691 FKM65661:FKM65691 FUI65661:FUI65691 GEE65661:GEE65691 GOA65661:GOA65691 GXW65661:GXW65691 HHS65661:HHS65691 HRO65661:HRO65691 IBK65661:IBK65691 ILG65661:ILG65691 IVC65661:IVC65691 JEY65661:JEY65691 JOU65661:JOU65691 JYQ65661:JYQ65691 KIM65661:KIM65691 KSI65661:KSI65691 LCE65661:LCE65691 LMA65661:LMA65691 LVW65661:LVW65691 MFS65661:MFS65691 MPO65661:MPO65691 MZK65661:MZK65691 NJG65661:NJG65691 NTC65661:NTC65691 OCY65661:OCY65691 OMU65661:OMU65691 OWQ65661:OWQ65691 PGM65661:PGM65691 PQI65661:PQI65691 QAE65661:QAE65691 QKA65661:QKA65691 QTW65661:QTW65691 RDS65661:RDS65691 RNO65661:RNO65691 RXK65661:RXK65691 SHG65661:SHG65691 SRC65661:SRC65691 TAY65661:TAY65691 TKU65661:TKU65691 TUQ65661:TUQ65691 UEM65661:UEM65691 UOI65661:UOI65691 UYE65661:UYE65691 VIA65661:VIA65691 VRW65661:VRW65691 WBS65661:WBS65691 WLO65661:WLO65691 WVK65661:WVK65691 C131197:C131227 IY131197:IY131227 SU131197:SU131227 ACQ131197:ACQ131227 AMM131197:AMM131227 AWI131197:AWI131227 BGE131197:BGE131227 BQA131197:BQA131227 BZW131197:BZW131227 CJS131197:CJS131227 CTO131197:CTO131227 DDK131197:DDK131227 DNG131197:DNG131227 DXC131197:DXC131227 EGY131197:EGY131227 EQU131197:EQU131227 FAQ131197:FAQ131227 FKM131197:FKM131227 FUI131197:FUI131227 GEE131197:GEE131227 GOA131197:GOA131227 GXW131197:GXW131227 HHS131197:HHS131227 HRO131197:HRO131227 IBK131197:IBK131227 ILG131197:ILG131227 IVC131197:IVC131227 JEY131197:JEY131227 JOU131197:JOU131227 JYQ131197:JYQ131227 KIM131197:KIM131227 KSI131197:KSI131227 LCE131197:LCE131227 LMA131197:LMA131227 LVW131197:LVW131227 MFS131197:MFS131227 MPO131197:MPO131227 MZK131197:MZK131227 NJG131197:NJG131227 NTC131197:NTC131227 OCY131197:OCY131227 OMU131197:OMU131227 OWQ131197:OWQ131227 PGM131197:PGM131227 PQI131197:PQI131227 QAE131197:QAE131227 QKA131197:QKA131227 QTW131197:QTW131227 RDS131197:RDS131227 RNO131197:RNO131227 RXK131197:RXK131227 SHG131197:SHG131227 SRC131197:SRC131227 TAY131197:TAY131227 TKU131197:TKU131227 TUQ131197:TUQ131227 UEM131197:UEM131227 UOI131197:UOI131227 UYE131197:UYE131227 VIA131197:VIA131227 VRW131197:VRW131227 WBS131197:WBS131227 WLO131197:WLO131227 WVK131197:WVK131227 C196733:C196763 IY196733:IY196763 SU196733:SU196763 ACQ196733:ACQ196763 AMM196733:AMM196763 AWI196733:AWI196763 BGE196733:BGE196763 BQA196733:BQA196763 BZW196733:BZW196763 CJS196733:CJS196763 CTO196733:CTO196763 DDK196733:DDK196763 DNG196733:DNG196763 DXC196733:DXC196763 EGY196733:EGY196763 EQU196733:EQU196763 FAQ196733:FAQ196763 FKM196733:FKM196763 FUI196733:FUI196763 GEE196733:GEE196763 GOA196733:GOA196763 GXW196733:GXW196763 HHS196733:HHS196763 HRO196733:HRO196763 IBK196733:IBK196763 ILG196733:ILG196763 IVC196733:IVC196763 JEY196733:JEY196763 JOU196733:JOU196763 JYQ196733:JYQ196763 KIM196733:KIM196763 KSI196733:KSI196763 LCE196733:LCE196763 LMA196733:LMA196763 LVW196733:LVW196763 MFS196733:MFS196763 MPO196733:MPO196763 MZK196733:MZK196763 NJG196733:NJG196763 NTC196733:NTC196763 OCY196733:OCY196763 OMU196733:OMU196763 OWQ196733:OWQ196763 PGM196733:PGM196763 PQI196733:PQI196763 QAE196733:QAE196763 QKA196733:QKA196763 QTW196733:QTW196763 RDS196733:RDS196763 RNO196733:RNO196763 RXK196733:RXK196763 SHG196733:SHG196763 SRC196733:SRC196763 TAY196733:TAY196763 TKU196733:TKU196763 TUQ196733:TUQ196763 UEM196733:UEM196763 UOI196733:UOI196763 UYE196733:UYE196763 VIA196733:VIA196763 VRW196733:VRW196763 WBS196733:WBS196763 WLO196733:WLO196763 WVK196733:WVK196763 C262269:C262299 IY262269:IY262299 SU262269:SU262299 ACQ262269:ACQ262299 AMM262269:AMM262299 AWI262269:AWI262299 BGE262269:BGE262299 BQA262269:BQA262299 BZW262269:BZW262299 CJS262269:CJS262299 CTO262269:CTO262299 DDK262269:DDK262299 DNG262269:DNG262299 DXC262269:DXC262299 EGY262269:EGY262299 EQU262269:EQU262299 FAQ262269:FAQ262299 FKM262269:FKM262299 FUI262269:FUI262299 GEE262269:GEE262299 GOA262269:GOA262299 GXW262269:GXW262299 HHS262269:HHS262299 HRO262269:HRO262299 IBK262269:IBK262299 ILG262269:ILG262299 IVC262269:IVC262299 JEY262269:JEY262299 JOU262269:JOU262299 JYQ262269:JYQ262299 KIM262269:KIM262299 KSI262269:KSI262299 LCE262269:LCE262299 LMA262269:LMA262299 LVW262269:LVW262299 MFS262269:MFS262299 MPO262269:MPO262299 MZK262269:MZK262299 NJG262269:NJG262299 NTC262269:NTC262299 OCY262269:OCY262299 OMU262269:OMU262299 OWQ262269:OWQ262299 PGM262269:PGM262299 PQI262269:PQI262299 QAE262269:QAE262299 QKA262269:QKA262299 QTW262269:QTW262299 RDS262269:RDS262299 RNO262269:RNO262299 RXK262269:RXK262299 SHG262269:SHG262299 SRC262269:SRC262299 TAY262269:TAY262299 TKU262269:TKU262299 TUQ262269:TUQ262299 UEM262269:UEM262299 UOI262269:UOI262299 UYE262269:UYE262299 VIA262269:VIA262299 VRW262269:VRW262299 WBS262269:WBS262299 WLO262269:WLO262299 WVK262269:WVK262299 C327805:C327835 IY327805:IY327835 SU327805:SU327835 ACQ327805:ACQ327835 AMM327805:AMM327835 AWI327805:AWI327835 BGE327805:BGE327835 BQA327805:BQA327835 BZW327805:BZW327835 CJS327805:CJS327835 CTO327805:CTO327835 DDK327805:DDK327835 DNG327805:DNG327835 DXC327805:DXC327835 EGY327805:EGY327835 EQU327805:EQU327835 FAQ327805:FAQ327835 FKM327805:FKM327835 FUI327805:FUI327835 GEE327805:GEE327835 GOA327805:GOA327835 GXW327805:GXW327835 HHS327805:HHS327835 HRO327805:HRO327835 IBK327805:IBK327835 ILG327805:ILG327835 IVC327805:IVC327835 JEY327805:JEY327835 JOU327805:JOU327835 JYQ327805:JYQ327835 KIM327805:KIM327835 KSI327805:KSI327835 LCE327805:LCE327835 LMA327805:LMA327835 LVW327805:LVW327835 MFS327805:MFS327835 MPO327805:MPO327835 MZK327805:MZK327835 NJG327805:NJG327835 NTC327805:NTC327835 OCY327805:OCY327835 OMU327805:OMU327835 OWQ327805:OWQ327835 PGM327805:PGM327835 PQI327805:PQI327835 QAE327805:QAE327835 QKA327805:QKA327835 QTW327805:QTW327835 RDS327805:RDS327835 RNO327805:RNO327835 RXK327805:RXK327835 SHG327805:SHG327835 SRC327805:SRC327835 TAY327805:TAY327835 TKU327805:TKU327835 TUQ327805:TUQ327835 UEM327805:UEM327835 UOI327805:UOI327835 UYE327805:UYE327835 VIA327805:VIA327835 VRW327805:VRW327835 WBS327805:WBS327835 WLO327805:WLO327835 WVK327805:WVK327835 C393341:C393371 IY393341:IY393371 SU393341:SU393371 ACQ393341:ACQ393371 AMM393341:AMM393371 AWI393341:AWI393371 BGE393341:BGE393371 BQA393341:BQA393371 BZW393341:BZW393371 CJS393341:CJS393371 CTO393341:CTO393371 DDK393341:DDK393371 DNG393341:DNG393371 DXC393341:DXC393371 EGY393341:EGY393371 EQU393341:EQU393371 FAQ393341:FAQ393371 FKM393341:FKM393371 FUI393341:FUI393371 GEE393341:GEE393371 GOA393341:GOA393371 GXW393341:GXW393371 HHS393341:HHS393371 HRO393341:HRO393371 IBK393341:IBK393371 ILG393341:ILG393371 IVC393341:IVC393371 JEY393341:JEY393371 JOU393341:JOU393371 JYQ393341:JYQ393371 KIM393341:KIM393371 KSI393341:KSI393371 LCE393341:LCE393371 LMA393341:LMA393371 LVW393341:LVW393371 MFS393341:MFS393371 MPO393341:MPO393371 MZK393341:MZK393371 NJG393341:NJG393371 NTC393341:NTC393371 OCY393341:OCY393371 OMU393341:OMU393371 OWQ393341:OWQ393371 PGM393341:PGM393371 PQI393341:PQI393371 QAE393341:QAE393371 QKA393341:QKA393371 QTW393341:QTW393371 RDS393341:RDS393371 RNO393341:RNO393371 RXK393341:RXK393371 SHG393341:SHG393371 SRC393341:SRC393371 TAY393341:TAY393371 TKU393341:TKU393371 TUQ393341:TUQ393371 UEM393341:UEM393371 UOI393341:UOI393371 UYE393341:UYE393371 VIA393341:VIA393371 VRW393341:VRW393371 WBS393341:WBS393371 WLO393341:WLO393371 WVK393341:WVK393371 C458877:C458907 IY458877:IY458907 SU458877:SU458907 ACQ458877:ACQ458907 AMM458877:AMM458907 AWI458877:AWI458907 BGE458877:BGE458907 BQA458877:BQA458907 BZW458877:BZW458907 CJS458877:CJS458907 CTO458877:CTO458907 DDK458877:DDK458907 DNG458877:DNG458907 DXC458877:DXC458907 EGY458877:EGY458907 EQU458877:EQU458907 FAQ458877:FAQ458907 FKM458877:FKM458907 FUI458877:FUI458907 GEE458877:GEE458907 GOA458877:GOA458907 GXW458877:GXW458907 HHS458877:HHS458907 HRO458877:HRO458907 IBK458877:IBK458907 ILG458877:ILG458907 IVC458877:IVC458907 JEY458877:JEY458907 JOU458877:JOU458907 JYQ458877:JYQ458907 KIM458877:KIM458907 KSI458877:KSI458907 LCE458877:LCE458907 LMA458877:LMA458907 LVW458877:LVW458907 MFS458877:MFS458907 MPO458877:MPO458907 MZK458877:MZK458907 NJG458877:NJG458907 NTC458877:NTC458907 OCY458877:OCY458907 OMU458877:OMU458907 OWQ458877:OWQ458907 PGM458877:PGM458907 PQI458877:PQI458907 QAE458877:QAE458907 QKA458877:QKA458907 QTW458877:QTW458907 RDS458877:RDS458907 RNO458877:RNO458907 RXK458877:RXK458907 SHG458877:SHG458907 SRC458877:SRC458907 TAY458877:TAY458907 TKU458877:TKU458907 TUQ458877:TUQ458907 UEM458877:UEM458907 UOI458877:UOI458907 UYE458877:UYE458907 VIA458877:VIA458907 VRW458877:VRW458907 WBS458877:WBS458907 WLO458877:WLO458907 WVK458877:WVK458907 C524413:C524443 IY524413:IY524443 SU524413:SU524443 ACQ524413:ACQ524443 AMM524413:AMM524443 AWI524413:AWI524443 BGE524413:BGE524443 BQA524413:BQA524443 BZW524413:BZW524443 CJS524413:CJS524443 CTO524413:CTO524443 DDK524413:DDK524443 DNG524413:DNG524443 DXC524413:DXC524443 EGY524413:EGY524443 EQU524413:EQU524443 FAQ524413:FAQ524443 FKM524413:FKM524443 FUI524413:FUI524443 GEE524413:GEE524443 GOA524413:GOA524443 GXW524413:GXW524443 HHS524413:HHS524443 HRO524413:HRO524443 IBK524413:IBK524443 ILG524413:ILG524443 IVC524413:IVC524443 JEY524413:JEY524443 JOU524413:JOU524443 JYQ524413:JYQ524443 KIM524413:KIM524443 KSI524413:KSI524443 LCE524413:LCE524443 LMA524413:LMA524443 LVW524413:LVW524443 MFS524413:MFS524443 MPO524413:MPO524443 MZK524413:MZK524443 NJG524413:NJG524443 NTC524413:NTC524443 OCY524413:OCY524443 OMU524413:OMU524443 OWQ524413:OWQ524443 PGM524413:PGM524443 PQI524413:PQI524443 QAE524413:QAE524443 QKA524413:QKA524443 QTW524413:QTW524443 RDS524413:RDS524443 RNO524413:RNO524443 RXK524413:RXK524443 SHG524413:SHG524443 SRC524413:SRC524443 TAY524413:TAY524443 TKU524413:TKU524443 TUQ524413:TUQ524443 UEM524413:UEM524443 UOI524413:UOI524443 UYE524413:UYE524443 VIA524413:VIA524443 VRW524413:VRW524443 WBS524413:WBS524443 WLO524413:WLO524443 WVK524413:WVK524443 C589949:C589979 IY589949:IY589979 SU589949:SU589979 ACQ589949:ACQ589979 AMM589949:AMM589979 AWI589949:AWI589979 BGE589949:BGE589979 BQA589949:BQA589979 BZW589949:BZW589979 CJS589949:CJS589979 CTO589949:CTO589979 DDK589949:DDK589979 DNG589949:DNG589979 DXC589949:DXC589979 EGY589949:EGY589979 EQU589949:EQU589979 FAQ589949:FAQ589979 FKM589949:FKM589979 FUI589949:FUI589979 GEE589949:GEE589979 GOA589949:GOA589979 GXW589949:GXW589979 HHS589949:HHS589979 HRO589949:HRO589979 IBK589949:IBK589979 ILG589949:ILG589979 IVC589949:IVC589979 JEY589949:JEY589979 JOU589949:JOU589979 JYQ589949:JYQ589979 KIM589949:KIM589979 KSI589949:KSI589979 LCE589949:LCE589979 LMA589949:LMA589979 LVW589949:LVW589979 MFS589949:MFS589979 MPO589949:MPO589979 MZK589949:MZK589979 NJG589949:NJG589979 NTC589949:NTC589979 OCY589949:OCY589979 OMU589949:OMU589979 OWQ589949:OWQ589979 PGM589949:PGM589979 PQI589949:PQI589979 QAE589949:QAE589979 QKA589949:QKA589979 QTW589949:QTW589979 RDS589949:RDS589979 RNO589949:RNO589979 RXK589949:RXK589979 SHG589949:SHG589979 SRC589949:SRC589979 TAY589949:TAY589979 TKU589949:TKU589979 TUQ589949:TUQ589979 UEM589949:UEM589979 UOI589949:UOI589979 UYE589949:UYE589979 VIA589949:VIA589979 VRW589949:VRW589979 WBS589949:WBS589979 WLO589949:WLO589979 WVK589949:WVK589979 C655485:C655515 IY655485:IY655515 SU655485:SU655515 ACQ655485:ACQ655515 AMM655485:AMM655515 AWI655485:AWI655515 BGE655485:BGE655515 BQA655485:BQA655515 BZW655485:BZW655515 CJS655485:CJS655515 CTO655485:CTO655515 DDK655485:DDK655515 DNG655485:DNG655515 DXC655485:DXC655515 EGY655485:EGY655515 EQU655485:EQU655515 FAQ655485:FAQ655515 FKM655485:FKM655515 FUI655485:FUI655515 GEE655485:GEE655515 GOA655485:GOA655515 GXW655485:GXW655515 HHS655485:HHS655515 HRO655485:HRO655515 IBK655485:IBK655515 ILG655485:ILG655515 IVC655485:IVC655515 JEY655485:JEY655515 JOU655485:JOU655515 JYQ655485:JYQ655515 KIM655485:KIM655515 KSI655485:KSI655515 LCE655485:LCE655515 LMA655485:LMA655515 LVW655485:LVW655515 MFS655485:MFS655515 MPO655485:MPO655515 MZK655485:MZK655515 NJG655485:NJG655515 NTC655485:NTC655515 OCY655485:OCY655515 OMU655485:OMU655515 OWQ655485:OWQ655515 PGM655485:PGM655515 PQI655485:PQI655515 QAE655485:QAE655515 QKA655485:QKA655515 QTW655485:QTW655515 RDS655485:RDS655515 RNO655485:RNO655515 RXK655485:RXK655515 SHG655485:SHG655515 SRC655485:SRC655515 TAY655485:TAY655515 TKU655485:TKU655515 TUQ655485:TUQ655515 UEM655485:UEM655515 UOI655485:UOI655515 UYE655485:UYE655515 VIA655485:VIA655515 VRW655485:VRW655515 WBS655485:WBS655515 WLO655485:WLO655515 WVK655485:WVK655515 C721021:C721051 IY721021:IY721051 SU721021:SU721051 ACQ721021:ACQ721051 AMM721021:AMM721051 AWI721021:AWI721051 BGE721021:BGE721051 BQA721021:BQA721051 BZW721021:BZW721051 CJS721021:CJS721051 CTO721021:CTO721051 DDK721021:DDK721051 DNG721021:DNG721051 DXC721021:DXC721051 EGY721021:EGY721051 EQU721021:EQU721051 FAQ721021:FAQ721051 FKM721021:FKM721051 FUI721021:FUI721051 GEE721021:GEE721051 GOA721021:GOA721051 GXW721021:GXW721051 HHS721021:HHS721051 HRO721021:HRO721051 IBK721021:IBK721051 ILG721021:ILG721051 IVC721021:IVC721051 JEY721021:JEY721051 JOU721021:JOU721051 JYQ721021:JYQ721051 KIM721021:KIM721051 KSI721021:KSI721051 LCE721021:LCE721051 LMA721021:LMA721051 LVW721021:LVW721051 MFS721021:MFS721051 MPO721021:MPO721051 MZK721021:MZK721051 NJG721021:NJG721051 NTC721021:NTC721051 OCY721021:OCY721051 OMU721021:OMU721051 OWQ721021:OWQ721051 PGM721021:PGM721051 PQI721021:PQI721051 QAE721021:QAE721051 QKA721021:QKA721051 QTW721021:QTW721051 RDS721021:RDS721051 RNO721021:RNO721051 RXK721021:RXK721051 SHG721021:SHG721051 SRC721021:SRC721051 TAY721021:TAY721051 TKU721021:TKU721051 TUQ721021:TUQ721051 UEM721021:UEM721051 UOI721021:UOI721051 UYE721021:UYE721051 VIA721021:VIA721051 VRW721021:VRW721051 WBS721021:WBS721051 WLO721021:WLO721051 WVK721021:WVK721051 C786557:C786587 IY786557:IY786587 SU786557:SU786587 ACQ786557:ACQ786587 AMM786557:AMM786587 AWI786557:AWI786587 BGE786557:BGE786587 BQA786557:BQA786587 BZW786557:BZW786587 CJS786557:CJS786587 CTO786557:CTO786587 DDK786557:DDK786587 DNG786557:DNG786587 DXC786557:DXC786587 EGY786557:EGY786587 EQU786557:EQU786587 FAQ786557:FAQ786587 FKM786557:FKM786587 FUI786557:FUI786587 GEE786557:GEE786587 GOA786557:GOA786587 GXW786557:GXW786587 HHS786557:HHS786587 HRO786557:HRO786587 IBK786557:IBK786587 ILG786557:ILG786587 IVC786557:IVC786587 JEY786557:JEY786587 JOU786557:JOU786587 JYQ786557:JYQ786587 KIM786557:KIM786587 KSI786557:KSI786587 LCE786557:LCE786587 LMA786557:LMA786587 LVW786557:LVW786587 MFS786557:MFS786587 MPO786557:MPO786587 MZK786557:MZK786587 NJG786557:NJG786587 NTC786557:NTC786587 OCY786557:OCY786587 OMU786557:OMU786587 OWQ786557:OWQ786587 PGM786557:PGM786587 PQI786557:PQI786587 QAE786557:QAE786587 QKA786557:QKA786587 QTW786557:QTW786587 RDS786557:RDS786587 RNO786557:RNO786587 RXK786557:RXK786587 SHG786557:SHG786587 SRC786557:SRC786587 TAY786557:TAY786587 TKU786557:TKU786587 TUQ786557:TUQ786587 UEM786557:UEM786587 UOI786557:UOI786587 UYE786557:UYE786587 VIA786557:VIA786587 VRW786557:VRW786587 WBS786557:WBS786587 WLO786557:WLO786587 WVK786557:WVK786587 C852093:C852123 IY852093:IY852123 SU852093:SU852123 ACQ852093:ACQ852123 AMM852093:AMM852123 AWI852093:AWI852123 BGE852093:BGE852123 BQA852093:BQA852123 BZW852093:BZW852123 CJS852093:CJS852123 CTO852093:CTO852123 DDK852093:DDK852123 DNG852093:DNG852123 DXC852093:DXC852123 EGY852093:EGY852123 EQU852093:EQU852123 FAQ852093:FAQ852123 FKM852093:FKM852123 FUI852093:FUI852123 GEE852093:GEE852123 GOA852093:GOA852123 GXW852093:GXW852123 HHS852093:HHS852123 HRO852093:HRO852123 IBK852093:IBK852123 ILG852093:ILG852123 IVC852093:IVC852123 JEY852093:JEY852123 JOU852093:JOU852123 JYQ852093:JYQ852123 KIM852093:KIM852123 KSI852093:KSI852123 LCE852093:LCE852123 LMA852093:LMA852123 LVW852093:LVW852123 MFS852093:MFS852123 MPO852093:MPO852123 MZK852093:MZK852123 NJG852093:NJG852123 NTC852093:NTC852123 OCY852093:OCY852123 OMU852093:OMU852123 OWQ852093:OWQ852123 PGM852093:PGM852123 PQI852093:PQI852123 QAE852093:QAE852123 QKA852093:QKA852123 QTW852093:QTW852123 RDS852093:RDS852123 RNO852093:RNO852123 RXK852093:RXK852123 SHG852093:SHG852123 SRC852093:SRC852123 TAY852093:TAY852123 TKU852093:TKU852123 TUQ852093:TUQ852123 UEM852093:UEM852123 UOI852093:UOI852123 UYE852093:UYE852123 VIA852093:VIA852123 VRW852093:VRW852123 WBS852093:WBS852123 WLO852093:WLO852123 WVK852093:WVK852123 C917629:C917659 IY917629:IY917659 SU917629:SU917659 ACQ917629:ACQ917659 AMM917629:AMM917659 AWI917629:AWI917659 BGE917629:BGE917659 BQA917629:BQA917659 BZW917629:BZW917659 CJS917629:CJS917659 CTO917629:CTO917659 DDK917629:DDK917659 DNG917629:DNG917659 DXC917629:DXC917659 EGY917629:EGY917659 EQU917629:EQU917659 FAQ917629:FAQ917659 FKM917629:FKM917659 FUI917629:FUI917659 GEE917629:GEE917659 GOA917629:GOA917659 GXW917629:GXW917659 HHS917629:HHS917659 HRO917629:HRO917659 IBK917629:IBK917659 ILG917629:ILG917659 IVC917629:IVC917659 JEY917629:JEY917659 JOU917629:JOU917659 JYQ917629:JYQ917659 KIM917629:KIM917659 KSI917629:KSI917659 LCE917629:LCE917659 LMA917629:LMA917659 LVW917629:LVW917659 MFS917629:MFS917659 MPO917629:MPO917659 MZK917629:MZK917659 NJG917629:NJG917659 NTC917629:NTC917659 OCY917629:OCY917659 OMU917629:OMU917659 OWQ917629:OWQ917659 PGM917629:PGM917659 PQI917629:PQI917659 QAE917629:QAE917659 QKA917629:QKA917659 QTW917629:QTW917659 RDS917629:RDS917659 RNO917629:RNO917659 RXK917629:RXK917659 SHG917629:SHG917659 SRC917629:SRC917659 TAY917629:TAY917659 TKU917629:TKU917659 TUQ917629:TUQ917659 UEM917629:UEM917659 UOI917629:UOI917659 UYE917629:UYE917659 VIA917629:VIA917659 VRW917629:VRW917659 WBS917629:WBS917659 WLO917629:WLO917659 WVK917629:WVK917659 C983165:C983195 IY983165:IY983195 SU983165:SU983195 ACQ983165:ACQ983195 AMM983165:AMM983195 AWI983165:AWI983195 BGE983165:BGE983195 BQA983165:BQA983195 BZW983165:BZW983195 CJS983165:CJS983195 CTO983165:CTO983195 DDK983165:DDK983195 DNG983165:DNG983195 DXC983165:DXC983195 EGY983165:EGY983195 EQU983165:EQU983195 FAQ983165:FAQ983195 FKM983165:FKM983195 FUI983165:FUI983195 GEE983165:GEE983195 GOA983165:GOA983195 GXW983165:GXW983195 HHS983165:HHS983195 HRO983165:HRO983195 IBK983165:IBK983195 ILG983165:ILG983195 IVC983165:IVC983195 JEY983165:JEY983195 JOU983165:JOU983195 JYQ983165:JYQ983195 KIM983165:KIM983195 KSI983165:KSI983195 LCE983165:LCE983195 LMA983165:LMA983195 LVW983165:LVW983195 MFS983165:MFS983195 MPO983165:MPO983195 MZK983165:MZK983195 NJG983165:NJG983195 NTC983165:NTC983195 OCY983165:OCY983195 OMU983165:OMU983195 OWQ983165:OWQ983195 PGM983165:PGM983195 PQI983165:PQI983195 QAE983165:QAE983195 QKA983165:QKA983195 QTW983165:QTW983195 RDS983165:RDS983195 RNO983165:RNO983195 RXK983165:RXK983195 SHG983165:SHG983195 SRC983165:SRC983195 TAY983165:TAY983195 TKU983165:TKU983195 TUQ983165:TUQ983195 UEM983165:UEM983195 UOI983165:UOI983195 UYE983165:UYE983195 VIA983165:VIA983195 VRW983165:VRW983195 WBS983165:WBS983195 WLO983165:WLO983195 WVK983165:WVK983195">
      <formula1>INDIRECT($B$125)</formula1>
    </dataValidation>
    <dataValidation type="list" allowBlank="1" showInputMessage="1" showErrorMessage="1" sqref="C156:C189 IY156:IY189 SU156:SU189 ACQ156:ACQ189 AMM156:AMM189 AWI156:AWI189 BGE156:BGE189 BQA156:BQA189 BZW156:BZW189 CJS156:CJS189 CTO156:CTO189 DDK156:DDK189 DNG156:DNG189 DXC156:DXC189 EGY156:EGY189 EQU156:EQU189 FAQ156:FAQ189 FKM156:FKM189 FUI156:FUI189 GEE156:GEE189 GOA156:GOA189 GXW156:GXW189 HHS156:HHS189 HRO156:HRO189 IBK156:IBK189 ILG156:ILG189 IVC156:IVC189 JEY156:JEY189 JOU156:JOU189 JYQ156:JYQ189 KIM156:KIM189 KSI156:KSI189 LCE156:LCE189 LMA156:LMA189 LVW156:LVW189 MFS156:MFS189 MPO156:MPO189 MZK156:MZK189 NJG156:NJG189 NTC156:NTC189 OCY156:OCY189 OMU156:OMU189 OWQ156:OWQ189 PGM156:PGM189 PQI156:PQI189 QAE156:QAE189 QKA156:QKA189 QTW156:QTW189 RDS156:RDS189 RNO156:RNO189 RXK156:RXK189 SHG156:SHG189 SRC156:SRC189 TAY156:TAY189 TKU156:TKU189 TUQ156:TUQ189 UEM156:UEM189 UOI156:UOI189 UYE156:UYE189 VIA156:VIA189 VRW156:VRW189 WBS156:WBS189 WLO156:WLO189 WVK156:WVK189 C65692:C65725 IY65692:IY65725 SU65692:SU65725 ACQ65692:ACQ65725 AMM65692:AMM65725 AWI65692:AWI65725 BGE65692:BGE65725 BQA65692:BQA65725 BZW65692:BZW65725 CJS65692:CJS65725 CTO65692:CTO65725 DDK65692:DDK65725 DNG65692:DNG65725 DXC65692:DXC65725 EGY65692:EGY65725 EQU65692:EQU65725 FAQ65692:FAQ65725 FKM65692:FKM65725 FUI65692:FUI65725 GEE65692:GEE65725 GOA65692:GOA65725 GXW65692:GXW65725 HHS65692:HHS65725 HRO65692:HRO65725 IBK65692:IBK65725 ILG65692:ILG65725 IVC65692:IVC65725 JEY65692:JEY65725 JOU65692:JOU65725 JYQ65692:JYQ65725 KIM65692:KIM65725 KSI65692:KSI65725 LCE65692:LCE65725 LMA65692:LMA65725 LVW65692:LVW65725 MFS65692:MFS65725 MPO65692:MPO65725 MZK65692:MZK65725 NJG65692:NJG65725 NTC65692:NTC65725 OCY65692:OCY65725 OMU65692:OMU65725 OWQ65692:OWQ65725 PGM65692:PGM65725 PQI65692:PQI65725 QAE65692:QAE65725 QKA65692:QKA65725 QTW65692:QTW65725 RDS65692:RDS65725 RNO65692:RNO65725 RXK65692:RXK65725 SHG65692:SHG65725 SRC65692:SRC65725 TAY65692:TAY65725 TKU65692:TKU65725 TUQ65692:TUQ65725 UEM65692:UEM65725 UOI65692:UOI65725 UYE65692:UYE65725 VIA65692:VIA65725 VRW65692:VRW65725 WBS65692:WBS65725 WLO65692:WLO65725 WVK65692:WVK65725 C131228:C131261 IY131228:IY131261 SU131228:SU131261 ACQ131228:ACQ131261 AMM131228:AMM131261 AWI131228:AWI131261 BGE131228:BGE131261 BQA131228:BQA131261 BZW131228:BZW131261 CJS131228:CJS131261 CTO131228:CTO131261 DDK131228:DDK131261 DNG131228:DNG131261 DXC131228:DXC131261 EGY131228:EGY131261 EQU131228:EQU131261 FAQ131228:FAQ131261 FKM131228:FKM131261 FUI131228:FUI131261 GEE131228:GEE131261 GOA131228:GOA131261 GXW131228:GXW131261 HHS131228:HHS131261 HRO131228:HRO131261 IBK131228:IBK131261 ILG131228:ILG131261 IVC131228:IVC131261 JEY131228:JEY131261 JOU131228:JOU131261 JYQ131228:JYQ131261 KIM131228:KIM131261 KSI131228:KSI131261 LCE131228:LCE131261 LMA131228:LMA131261 LVW131228:LVW131261 MFS131228:MFS131261 MPO131228:MPO131261 MZK131228:MZK131261 NJG131228:NJG131261 NTC131228:NTC131261 OCY131228:OCY131261 OMU131228:OMU131261 OWQ131228:OWQ131261 PGM131228:PGM131261 PQI131228:PQI131261 QAE131228:QAE131261 QKA131228:QKA131261 QTW131228:QTW131261 RDS131228:RDS131261 RNO131228:RNO131261 RXK131228:RXK131261 SHG131228:SHG131261 SRC131228:SRC131261 TAY131228:TAY131261 TKU131228:TKU131261 TUQ131228:TUQ131261 UEM131228:UEM131261 UOI131228:UOI131261 UYE131228:UYE131261 VIA131228:VIA131261 VRW131228:VRW131261 WBS131228:WBS131261 WLO131228:WLO131261 WVK131228:WVK131261 C196764:C196797 IY196764:IY196797 SU196764:SU196797 ACQ196764:ACQ196797 AMM196764:AMM196797 AWI196764:AWI196797 BGE196764:BGE196797 BQA196764:BQA196797 BZW196764:BZW196797 CJS196764:CJS196797 CTO196764:CTO196797 DDK196764:DDK196797 DNG196764:DNG196797 DXC196764:DXC196797 EGY196764:EGY196797 EQU196764:EQU196797 FAQ196764:FAQ196797 FKM196764:FKM196797 FUI196764:FUI196797 GEE196764:GEE196797 GOA196764:GOA196797 GXW196764:GXW196797 HHS196764:HHS196797 HRO196764:HRO196797 IBK196764:IBK196797 ILG196764:ILG196797 IVC196764:IVC196797 JEY196764:JEY196797 JOU196764:JOU196797 JYQ196764:JYQ196797 KIM196764:KIM196797 KSI196764:KSI196797 LCE196764:LCE196797 LMA196764:LMA196797 LVW196764:LVW196797 MFS196764:MFS196797 MPO196764:MPO196797 MZK196764:MZK196797 NJG196764:NJG196797 NTC196764:NTC196797 OCY196764:OCY196797 OMU196764:OMU196797 OWQ196764:OWQ196797 PGM196764:PGM196797 PQI196764:PQI196797 QAE196764:QAE196797 QKA196764:QKA196797 QTW196764:QTW196797 RDS196764:RDS196797 RNO196764:RNO196797 RXK196764:RXK196797 SHG196764:SHG196797 SRC196764:SRC196797 TAY196764:TAY196797 TKU196764:TKU196797 TUQ196764:TUQ196797 UEM196764:UEM196797 UOI196764:UOI196797 UYE196764:UYE196797 VIA196764:VIA196797 VRW196764:VRW196797 WBS196764:WBS196797 WLO196764:WLO196797 WVK196764:WVK196797 C262300:C262333 IY262300:IY262333 SU262300:SU262333 ACQ262300:ACQ262333 AMM262300:AMM262333 AWI262300:AWI262333 BGE262300:BGE262333 BQA262300:BQA262333 BZW262300:BZW262333 CJS262300:CJS262333 CTO262300:CTO262333 DDK262300:DDK262333 DNG262300:DNG262333 DXC262300:DXC262333 EGY262300:EGY262333 EQU262300:EQU262333 FAQ262300:FAQ262333 FKM262300:FKM262333 FUI262300:FUI262333 GEE262300:GEE262333 GOA262300:GOA262333 GXW262300:GXW262333 HHS262300:HHS262333 HRO262300:HRO262333 IBK262300:IBK262333 ILG262300:ILG262333 IVC262300:IVC262333 JEY262300:JEY262333 JOU262300:JOU262333 JYQ262300:JYQ262333 KIM262300:KIM262333 KSI262300:KSI262333 LCE262300:LCE262333 LMA262300:LMA262333 LVW262300:LVW262333 MFS262300:MFS262333 MPO262300:MPO262333 MZK262300:MZK262333 NJG262300:NJG262333 NTC262300:NTC262333 OCY262300:OCY262333 OMU262300:OMU262333 OWQ262300:OWQ262333 PGM262300:PGM262333 PQI262300:PQI262333 QAE262300:QAE262333 QKA262300:QKA262333 QTW262300:QTW262333 RDS262300:RDS262333 RNO262300:RNO262333 RXK262300:RXK262333 SHG262300:SHG262333 SRC262300:SRC262333 TAY262300:TAY262333 TKU262300:TKU262333 TUQ262300:TUQ262333 UEM262300:UEM262333 UOI262300:UOI262333 UYE262300:UYE262333 VIA262300:VIA262333 VRW262300:VRW262333 WBS262300:WBS262333 WLO262300:WLO262333 WVK262300:WVK262333 C327836:C327869 IY327836:IY327869 SU327836:SU327869 ACQ327836:ACQ327869 AMM327836:AMM327869 AWI327836:AWI327869 BGE327836:BGE327869 BQA327836:BQA327869 BZW327836:BZW327869 CJS327836:CJS327869 CTO327836:CTO327869 DDK327836:DDK327869 DNG327836:DNG327869 DXC327836:DXC327869 EGY327836:EGY327869 EQU327836:EQU327869 FAQ327836:FAQ327869 FKM327836:FKM327869 FUI327836:FUI327869 GEE327836:GEE327869 GOA327836:GOA327869 GXW327836:GXW327869 HHS327836:HHS327869 HRO327836:HRO327869 IBK327836:IBK327869 ILG327836:ILG327869 IVC327836:IVC327869 JEY327836:JEY327869 JOU327836:JOU327869 JYQ327836:JYQ327869 KIM327836:KIM327869 KSI327836:KSI327869 LCE327836:LCE327869 LMA327836:LMA327869 LVW327836:LVW327869 MFS327836:MFS327869 MPO327836:MPO327869 MZK327836:MZK327869 NJG327836:NJG327869 NTC327836:NTC327869 OCY327836:OCY327869 OMU327836:OMU327869 OWQ327836:OWQ327869 PGM327836:PGM327869 PQI327836:PQI327869 QAE327836:QAE327869 QKA327836:QKA327869 QTW327836:QTW327869 RDS327836:RDS327869 RNO327836:RNO327869 RXK327836:RXK327869 SHG327836:SHG327869 SRC327836:SRC327869 TAY327836:TAY327869 TKU327836:TKU327869 TUQ327836:TUQ327869 UEM327836:UEM327869 UOI327836:UOI327869 UYE327836:UYE327869 VIA327836:VIA327869 VRW327836:VRW327869 WBS327836:WBS327869 WLO327836:WLO327869 WVK327836:WVK327869 C393372:C393405 IY393372:IY393405 SU393372:SU393405 ACQ393372:ACQ393405 AMM393372:AMM393405 AWI393372:AWI393405 BGE393372:BGE393405 BQA393372:BQA393405 BZW393372:BZW393405 CJS393372:CJS393405 CTO393372:CTO393405 DDK393372:DDK393405 DNG393372:DNG393405 DXC393372:DXC393405 EGY393372:EGY393405 EQU393372:EQU393405 FAQ393372:FAQ393405 FKM393372:FKM393405 FUI393372:FUI393405 GEE393372:GEE393405 GOA393372:GOA393405 GXW393372:GXW393405 HHS393372:HHS393405 HRO393372:HRO393405 IBK393372:IBK393405 ILG393372:ILG393405 IVC393372:IVC393405 JEY393372:JEY393405 JOU393372:JOU393405 JYQ393372:JYQ393405 KIM393372:KIM393405 KSI393372:KSI393405 LCE393372:LCE393405 LMA393372:LMA393405 LVW393372:LVW393405 MFS393372:MFS393405 MPO393372:MPO393405 MZK393372:MZK393405 NJG393372:NJG393405 NTC393372:NTC393405 OCY393372:OCY393405 OMU393372:OMU393405 OWQ393372:OWQ393405 PGM393372:PGM393405 PQI393372:PQI393405 QAE393372:QAE393405 QKA393372:QKA393405 QTW393372:QTW393405 RDS393372:RDS393405 RNO393372:RNO393405 RXK393372:RXK393405 SHG393372:SHG393405 SRC393372:SRC393405 TAY393372:TAY393405 TKU393372:TKU393405 TUQ393372:TUQ393405 UEM393372:UEM393405 UOI393372:UOI393405 UYE393372:UYE393405 VIA393372:VIA393405 VRW393372:VRW393405 WBS393372:WBS393405 WLO393372:WLO393405 WVK393372:WVK393405 C458908:C458941 IY458908:IY458941 SU458908:SU458941 ACQ458908:ACQ458941 AMM458908:AMM458941 AWI458908:AWI458941 BGE458908:BGE458941 BQA458908:BQA458941 BZW458908:BZW458941 CJS458908:CJS458941 CTO458908:CTO458941 DDK458908:DDK458941 DNG458908:DNG458941 DXC458908:DXC458941 EGY458908:EGY458941 EQU458908:EQU458941 FAQ458908:FAQ458941 FKM458908:FKM458941 FUI458908:FUI458941 GEE458908:GEE458941 GOA458908:GOA458941 GXW458908:GXW458941 HHS458908:HHS458941 HRO458908:HRO458941 IBK458908:IBK458941 ILG458908:ILG458941 IVC458908:IVC458941 JEY458908:JEY458941 JOU458908:JOU458941 JYQ458908:JYQ458941 KIM458908:KIM458941 KSI458908:KSI458941 LCE458908:LCE458941 LMA458908:LMA458941 LVW458908:LVW458941 MFS458908:MFS458941 MPO458908:MPO458941 MZK458908:MZK458941 NJG458908:NJG458941 NTC458908:NTC458941 OCY458908:OCY458941 OMU458908:OMU458941 OWQ458908:OWQ458941 PGM458908:PGM458941 PQI458908:PQI458941 QAE458908:QAE458941 QKA458908:QKA458941 QTW458908:QTW458941 RDS458908:RDS458941 RNO458908:RNO458941 RXK458908:RXK458941 SHG458908:SHG458941 SRC458908:SRC458941 TAY458908:TAY458941 TKU458908:TKU458941 TUQ458908:TUQ458941 UEM458908:UEM458941 UOI458908:UOI458941 UYE458908:UYE458941 VIA458908:VIA458941 VRW458908:VRW458941 WBS458908:WBS458941 WLO458908:WLO458941 WVK458908:WVK458941 C524444:C524477 IY524444:IY524477 SU524444:SU524477 ACQ524444:ACQ524477 AMM524444:AMM524477 AWI524444:AWI524477 BGE524444:BGE524477 BQA524444:BQA524477 BZW524444:BZW524477 CJS524444:CJS524477 CTO524444:CTO524477 DDK524444:DDK524477 DNG524444:DNG524477 DXC524444:DXC524477 EGY524444:EGY524477 EQU524444:EQU524477 FAQ524444:FAQ524477 FKM524444:FKM524477 FUI524444:FUI524477 GEE524444:GEE524477 GOA524444:GOA524477 GXW524444:GXW524477 HHS524444:HHS524477 HRO524444:HRO524477 IBK524444:IBK524477 ILG524444:ILG524477 IVC524444:IVC524477 JEY524444:JEY524477 JOU524444:JOU524477 JYQ524444:JYQ524477 KIM524444:KIM524477 KSI524444:KSI524477 LCE524444:LCE524477 LMA524444:LMA524477 LVW524444:LVW524477 MFS524444:MFS524477 MPO524444:MPO524477 MZK524444:MZK524477 NJG524444:NJG524477 NTC524444:NTC524477 OCY524444:OCY524477 OMU524444:OMU524477 OWQ524444:OWQ524477 PGM524444:PGM524477 PQI524444:PQI524477 QAE524444:QAE524477 QKA524444:QKA524477 QTW524444:QTW524477 RDS524444:RDS524477 RNO524444:RNO524477 RXK524444:RXK524477 SHG524444:SHG524477 SRC524444:SRC524477 TAY524444:TAY524477 TKU524444:TKU524477 TUQ524444:TUQ524477 UEM524444:UEM524477 UOI524444:UOI524477 UYE524444:UYE524477 VIA524444:VIA524477 VRW524444:VRW524477 WBS524444:WBS524477 WLO524444:WLO524477 WVK524444:WVK524477 C589980:C590013 IY589980:IY590013 SU589980:SU590013 ACQ589980:ACQ590013 AMM589980:AMM590013 AWI589980:AWI590013 BGE589980:BGE590013 BQA589980:BQA590013 BZW589980:BZW590013 CJS589980:CJS590013 CTO589980:CTO590013 DDK589980:DDK590013 DNG589980:DNG590013 DXC589980:DXC590013 EGY589980:EGY590013 EQU589980:EQU590013 FAQ589980:FAQ590013 FKM589980:FKM590013 FUI589980:FUI590013 GEE589980:GEE590013 GOA589980:GOA590013 GXW589980:GXW590013 HHS589980:HHS590013 HRO589980:HRO590013 IBK589980:IBK590013 ILG589980:ILG590013 IVC589980:IVC590013 JEY589980:JEY590013 JOU589980:JOU590013 JYQ589980:JYQ590013 KIM589980:KIM590013 KSI589980:KSI590013 LCE589980:LCE590013 LMA589980:LMA590013 LVW589980:LVW590013 MFS589980:MFS590013 MPO589980:MPO590013 MZK589980:MZK590013 NJG589980:NJG590013 NTC589980:NTC590013 OCY589980:OCY590013 OMU589980:OMU590013 OWQ589980:OWQ590013 PGM589980:PGM590013 PQI589980:PQI590013 QAE589980:QAE590013 QKA589980:QKA590013 QTW589980:QTW590013 RDS589980:RDS590013 RNO589980:RNO590013 RXK589980:RXK590013 SHG589980:SHG590013 SRC589980:SRC590013 TAY589980:TAY590013 TKU589980:TKU590013 TUQ589980:TUQ590013 UEM589980:UEM590013 UOI589980:UOI590013 UYE589980:UYE590013 VIA589980:VIA590013 VRW589980:VRW590013 WBS589980:WBS590013 WLO589980:WLO590013 WVK589980:WVK590013 C655516:C655549 IY655516:IY655549 SU655516:SU655549 ACQ655516:ACQ655549 AMM655516:AMM655549 AWI655516:AWI655549 BGE655516:BGE655549 BQA655516:BQA655549 BZW655516:BZW655549 CJS655516:CJS655549 CTO655516:CTO655549 DDK655516:DDK655549 DNG655516:DNG655549 DXC655516:DXC655549 EGY655516:EGY655549 EQU655516:EQU655549 FAQ655516:FAQ655549 FKM655516:FKM655549 FUI655516:FUI655549 GEE655516:GEE655549 GOA655516:GOA655549 GXW655516:GXW655549 HHS655516:HHS655549 HRO655516:HRO655549 IBK655516:IBK655549 ILG655516:ILG655549 IVC655516:IVC655549 JEY655516:JEY655549 JOU655516:JOU655549 JYQ655516:JYQ655549 KIM655516:KIM655549 KSI655516:KSI655549 LCE655516:LCE655549 LMA655516:LMA655549 LVW655516:LVW655549 MFS655516:MFS655549 MPO655516:MPO655549 MZK655516:MZK655549 NJG655516:NJG655549 NTC655516:NTC655549 OCY655516:OCY655549 OMU655516:OMU655549 OWQ655516:OWQ655549 PGM655516:PGM655549 PQI655516:PQI655549 QAE655516:QAE655549 QKA655516:QKA655549 QTW655516:QTW655549 RDS655516:RDS655549 RNO655516:RNO655549 RXK655516:RXK655549 SHG655516:SHG655549 SRC655516:SRC655549 TAY655516:TAY655549 TKU655516:TKU655549 TUQ655516:TUQ655549 UEM655516:UEM655549 UOI655516:UOI655549 UYE655516:UYE655549 VIA655516:VIA655549 VRW655516:VRW655549 WBS655516:WBS655549 WLO655516:WLO655549 WVK655516:WVK655549 C721052:C721085 IY721052:IY721085 SU721052:SU721085 ACQ721052:ACQ721085 AMM721052:AMM721085 AWI721052:AWI721085 BGE721052:BGE721085 BQA721052:BQA721085 BZW721052:BZW721085 CJS721052:CJS721085 CTO721052:CTO721085 DDK721052:DDK721085 DNG721052:DNG721085 DXC721052:DXC721085 EGY721052:EGY721085 EQU721052:EQU721085 FAQ721052:FAQ721085 FKM721052:FKM721085 FUI721052:FUI721085 GEE721052:GEE721085 GOA721052:GOA721085 GXW721052:GXW721085 HHS721052:HHS721085 HRO721052:HRO721085 IBK721052:IBK721085 ILG721052:ILG721085 IVC721052:IVC721085 JEY721052:JEY721085 JOU721052:JOU721085 JYQ721052:JYQ721085 KIM721052:KIM721085 KSI721052:KSI721085 LCE721052:LCE721085 LMA721052:LMA721085 LVW721052:LVW721085 MFS721052:MFS721085 MPO721052:MPO721085 MZK721052:MZK721085 NJG721052:NJG721085 NTC721052:NTC721085 OCY721052:OCY721085 OMU721052:OMU721085 OWQ721052:OWQ721085 PGM721052:PGM721085 PQI721052:PQI721085 QAE721052:QAE721085 QKA721052:QKA721085 QTW721052:QTW721085 RDS721052:RDS721085 RNO721052:RNO721085 RXK721052:RXK721085 SHG721052:SHG721085 SRC721052:SRC721085 TAY721052:TAY721085 TKU721052:TKU721085 TUQ721052:TUQ721085 UEM721052:UEM721085 UOI721052:UOI721085 UYE721052:UYE721085 VIA721052:VIA721085 VRW721052:VRW721085 WBS721052:WBS721085 WLO721052:WLO721085 WVK721052:WVK721085 C786588:C786621 IY786588:IY786621 SU786588:SU786621 ACQ786588:ACQ786621 AMM786588:AMM786621 AWI786588:AWI786621 BGE786588:BGE786621 BQA786588:BQA786621 BZW786588:BZW786621 CJS786588:CJS786621 CTO786588:CTO786621 DDK786588:DDK786621 DNG786588:DNG786621 DXC786588:DXC786621 EGY786588:EGY786621 EQU786588:EQU786621 FAQ786588:FAQ786621 FKM786588:FKM786621 FUI786588:FUI786621 GEE786588:GEE786621 GOA786588:GOA786621 GXW786588:GXW786621 HHS786588:HHS786621 HRO786588:HRO786621 IBK786588:IBK786621 ILG786588:ILG786621 IVC786588:IVC786621 JEY786588:JEY786621 JOU786588:JOU786621 JYQ786588:JYQ786621 KIM786588:KIM786621 KSI786588:KSI786621 LCE786588:LCE786621 LMA786588:LMA786621 LVW786588:LVW786621 MFS786588:MFS786621 MPO786588:MPO786621 MZK786588:MZK786621 NJG786588:NJG786621 NTC786588:NTC786621 OCY786588:OCY786621 OMU786588:OMU786621 OWQ786588:OWQ786621 PGM786588:PGM786621 PQI786588:PQI786621 QAE786588:QAE786621 QKA786588:QKA786621 QTW786588:QTW786621 RDS786588:RDS786621 RNO786588:RNO786621 RXK786588:RXK786621 SHG786588:SHG786621 SRC786588:SRC786621 TAY786588:TAY786621 TKU786588:TKU786621 TUQ786588:TUQ786621 UEM786588:UEM786621 UOI786588:UOI786621 UYE786588:UYE786621 VIA786588:VIA786621 VRW786588:VRW786621 WBS786588:WBS786621 WLO786588:WLO786621 WVK786588:WVK786621 C852124:C852157 IY852124:IY852157 SU852124:SU852157 ACQ852124:ACQ852157 AMM852124:AMM852157 AWI852124:AWI852157 BGE852124:BGE852157 BQA852124:BQA852157 BZW852124:BZW852157 CJS852124:CJS852157 CTO852124:CTO852157 DDK852124:DDK852157 DNG852124:DNG852157 DXC852124:DXC852157 EGY852124:EGY852157 EQU852124:EQU852157 FAQ852124:FAQ852157 FKM852124:FKM852157 FUI852124:FUI852157 GEE852124:GEE852157 GOA852124:GOA852157 GXW852124:GXW852157 HHS852124:HHS852157 HRO852124:HRO852157 IBK852124:IBK852157 ILG852124:ILG852157 IVC852124:IVC852157 JEY852124:JEY852157 JOU852124:JOU852157 JYQ852124:JYQ852157 KIM852124:KIM852157 KSI852124:KSI852157 LCE852124:LCE852157 LMA852124:LMA852157 LVW852124:LVW852157 MFS852124:MFS852157 MPO852124:MPO852157 MZK852124:MZK852157 NJG852124:NJG852157 NTC852124:NTC852157 OCY852124:OCY852157 OMU852124:OMU852157 OWQ852124:OWQ852157 PGM852124:PGM852157 PQI852124:PQI852157 QAE852124:QAE852157 QKA852124:QKA852157 QTW852124:QTW852157 RDS852124:RDS852157 RNO852124:RNO852157 RXK852124:RXK852157 SHG852124:SHG852157 SRC852124:SRC852157 TAY852124:TAY852157 TKU852124:TKU852157 TUQ852124:TUQ852157 UEM852124:UEM852157 UOI852124:UOI852157 UYE852124:UYE852157 VIA852124:VIA852157 VRW852124:VRW852157 WBS852124:WBS852157 WLO852124:WLO852157 WVK852124:WVK852157 C917660:C917693 IY917660:IY917693 SU917660:SU917693 ACQ917660:ACQ917693 AMM917660:AMM917693 AWI917660:AWI917693 BGE917660:BGE917693 BQA917660:BQA917693 BZW917660:BZW917693 CJS917660:CJS917693 CTO917660:CTO917693 DDK917660:DDK917693 DNG917660:DNG917693 DXC917660:DXC917693 EGY917660:EGY917693 EQU917660:EQU917693 FAQ917660:FAQ917693 FKM917660:FKM917693 FUI917660:FUI917693 GEE917660:GEE917693 GOA917660:GOA917693 GXW917660:GXW917693 HHS917660:HHS917693 HRO917660:HRO917693 IBK917660:IBK917693 ILG917660:ILG917693 IVC917660:IVC917693 JEY917660:JEY917693 JOU917660:JOU917693 JYQ917660:JYQ917693 KIM917660:KIM917693 KSI917660:KSI917693 LCE917660:LCE917693 LMA917660:LMA917693 LVW917660:LVW917693 MFS917660:MFS917693 MPO917660:MPO917693 MZK917660:MZK917693 NJG917660:NJG917693 NTC917660:NTC917693 OCY917660:OCY917693 OMU917660:OMU917693 OWQ917660:OWQ917693 PGM917660:PGM917693 PQI917660:PQI917693 QAE917660:QAE917693 QKA917660:QKA917693 QTW917660:QTW917693 RDS917660:RDS917693 RNO917660:RNO917693 RXK917660:RXK917693 SHG917660:SHG917693 SRC917660:SRC917693 TAY917660:TAY917693 TKU917660:TKU917693 TUQ917660:TUQ917693 UEM917660:UEM917693 UOI917660:UOI917693 UYE917660:UYE917693 VIA917660:VIA917693 VRW917660:VRW917693 WBS917660:WBS917693 WLO917660:WLO917693 WVK917660:WVK917693 C983196:C983229 IY983196:IY983229 SU983196:SU983229 ACQ983196:ACQ983229 AMM983196:AMM983229 AWI983196:AWI983229 BGE983196:BGE983229 BQA983196:BQA983229 BZW983196:BZW983229 CJS983196:CJS983229 CTO983196:CTO983229 DDK983196:DDK983229 DNG983196:DNG983229 DXC983196:DXC983229 EGY983196:EGY983229 EQU983196:EQU983229 FAQ983196:FAQ983229 FKM983196:FKM983229 FUI983196:FUI983229 GEE983196:GEE983229 GOA983196:GOA983229 GXW983196:GXW983229 HHS983196:HHS983229 HRO983196:HRO983229 IBK983196:IBK983229 ILG983196:ILG983229 IVC983196:IVC983229 JEY983196:JEY983229 JOU983196:JOU983229 JYQ983196:JYQ983229 KIM983196:KIM983229 KSI983196:KSI983229 LCE983196:LCE983229 LMA983196:LMA983229 LVW983196:LVW983229 MFS983196:MFS983229 MPO983196:MPO983229 MZK983196:MZK983229 NJG983196:NJG983229 NTC983196:NTC983229 OCY983196:OCY983229 OMU983196:OMU983229 OWQ983196:OWQ983229 PGM983196:PGM983229 PQI983196:PQI983229 QAE983196:QAE983229 QKA983196:QKA983229 QTW983196:QTW983229 RDS983196:RDS983229 RNO983196:RNO983229 RXK983196:RXK983229 SHG983196:SHG983229 SRC983196:SRC983229 TAY983196:TAY983229 TKU983196:TKU983229 TUQ983196:TUQ983229 UEM983196:UEM983229 UOI983196:UOI983229 UYE983196:UYE983229 VIA983196:VIA983229 VRW983196:VRW983229 WBS983196:WBS983229 WLO983196:WLO983229 WVK983196:WVK983229">
      <formula1>INDIRECT($B$156)</formula1>
    </dataValidation>
    <dataValidation type="list" allowBlank="1" showInputMessage="1" showErrorMessage="1" sqref="C190:C203 IY190:IY203 SU190:SU203 ACQ190:ACQ203 AMM190:AMM203 AWI190:AWI203 BGE190:BGE203 BQA190:BQA203 BZW190:BZW203 CJS190:CJS203 CTO190:CTO203 DDK190:DDK203 DNG190:DNG203 DXC190:DXC203 EGY190:EGY203 EQU190:EQU203 FAQ190:FAQ203 FKM190:FKM203 FUI190:FUI203 GEE190:GEE203 GOA190:GOA203 GXW190:GXW203 HHS190:HHS203 HRO190:HRO203 IBK190:IBK203 ILG190:ILG203 IVC190:IVC203 JEY190:JEY203 JOU190:JOU203 JYQ190:JYQ203 KIM190:KIM203 KSI190:KSI203 LCE190:LCE203 LMA190:LMA203 LVW190:LVW203 MFS190:MFS203 MPO190:MPO203 MZK190:MZK203 NJG190:NJG203 NTC190:NTC203 OCY190:OCY203 OMU190:OMU203 OWQ190:OWQ203 PGM190:PGM203 PQI190:PQI203 QAE190:QAE203 QKA190:QKA203 QTW190:QTW203 RDS190:RDS203 RNO190:RNO203 RXK190:RXK203 SHG190:SHG203 SRC190:SRC203 TAY190:TAY203 TKU190:TKU203 TUQ190:TUQ203 UEM190:UEM203 UOI190:UOI203 UYE190:UYE203 VIA190:VIA203 VRW190:VRW203 WBS190:WBS203 WLO190:WLO203 WVK190:WVK203 C65726:C65739 IY65726:IY65739 SU65726:SU65739 ACQ65726:ACQ65739 AMM65726:AMM65739 AWI65726:AWI65739 BGE65726:BGE65739 BQA65726:BQA65739 BZW65726:BZW65739 CJS65726:CJS65739 CTO65726:CTO65739 DDK65726:DDK65739 DNG65726:DNG65739 DXC65726:DXC65739 EGY65726:EGY65739 EQU65726:EQU65739 FAQ65726:FAQ65739 FKM65726:FKM65739 FUI65726:FUI65739 GEE65726:GEE65739 GOA65726:GOA65739 GXW65726:GXW65739 HHS65726:HHS65739 HRO65726:HRO65739 IBK65726:IBK65739 ILG65726:ILG65739 IVC65726:IVC65739 JEY65726:JEY65739 JOU65726:JOU65739 JYQ65726:JYQ65739 KIM65726:KIM65739 KSI65726:KSI65739 LCE65726:LCE65739 LMA65726:LMA65739 LVW65726:LVW65739 MFS65726:MFS65739 MPO65726:MPO65739 MZK65726:MZK65739 NJG65726:NJG65739 NTC65726:NTC65739 OCY65726:OCY65739 OMU65726:OMU65739 OWQ65726:OWQ65739 PGM65726:PGM65739 PQI65726:PQI65739 QAE65726:QAE65739 QKA65726:QKA65739 QTW65726:QTW65739 RDS65726:RDS65739 RNO65726:RNO65739 RXK65726:RXK65739 SHG65726:SHG65739 SRC65726:SRC65739 TAY65726:TAY65739 TKU65726:TKU65739 TUQ65726:TUQ65739 UEM65726:UEM65739 UOI65726:UOI65739 UYE65726:UYE65739 VIA65726:VIA65739 VRW65726:VRW65739 WBS65726:WBS65739 WLO65726:WLO65739 WVK65726:WVK65739 C131262:C131275 IY131262:IY131275 SU131262:SU131275 ACQ131262:ACQ131275 AMM131262:AMM131275 AWI131262:AWI131275 BGE131262:BGE131275 BQA131262:BQA131275 BZW131262:BZW131275 CJS131262:CJS131275 CTO131262:CTO131275 DDK131262:DDK131275 DNG131262:DNG131275 DXC131262:DXC131275 EGY131262:EGY131275 EQU131262:EQU131275 FAQ131262:FAQ131275 FKM131262:FKM131275 FUI131262:FUI131275 GEE131262:GEE131275 GOA131262:GOA131275 GXW131262:GXW131275 HHS131262:HHS131275 HRO131262:HRO131275 IBK131262:IBK131275 ILG131262:ILG131275 IVC131262:IVC131275 JEY131262:JEY131275 JOU131262:JOU131275 JYQ131262:JYQ131275 KIM131262:KIM131275 KSI131262:KSI131275 LCE131262:LCE131275 LMA131262:LMA131275 LVW131262:LVW131275 MFS131262:MFS131275 MPO131262:MPO131275 MZK131262:MZK131275 NJG131262:NJG131275 NTC131262:NTC131275 OCY131262:OCY131275 OMU131262:OMU131275 OWQ131262:OWQ131275 PGM131262:PGM131275 PQI131262:PQI131275 QAE131262:QAE131275 QKA131262:QKA131275 QTW131262:QTW131275 RDS131262:RDS131275 RNO131262:RNO131275 RXK131262:RXK131275 SHG131262:SHG131275 SRC131262:SRC131275 TAY131262:TAY131275 TKU131262:TKU131275 TUQ131262:TUQ131275 UEM131262:UEM131275 UOI131262:UOI131275 UYE131262:UYE131275 VIA131262:VIA131275 VRW131262:VRW131275 WBS131262:WBS131275 WLO131262:WLO131275 WVK131262:WVK131275 C196798:C196811 IY196798:IY196811 SU196798:SU196811 ACQ196798:ACQ196811 AMM196798:AMM196811 AWI196798:AWI196811 BGE196798:BGE196811 BQA196798:BQA196811 BZW196798:BZW196811 CJS196798:CJS196811 CTO196798:CTO196811 DDK196798:DDK196811 DNG196798:DNG196811 DXC196798:DXC196811 EGY196798:EGY196811 EQU196798:EQU196811 FAQ196798:FAQ196811 FKM196798:FKM196811 FUI196798:FUI196811 GEE196798:GEE196811 GOA196798:GOA196811 GXW196798:GXW196811 HHS196798:HHS196811 HRO196798:HRO196811 IBK196798:IBK196811 ILG196798:ILG196811 IVC196798:IVC196811 JEY196798:JEY196811 JOU196798:JOU196811 JYQ196798:JYQ196811 KIM196798:KIM196811 KSI196798:KSI196811 LCE196798:LCE196811 LMA196798:LMA196811 LVW196798:LVW196811 MFS196798:MFS196811 MPO196798:MPO196811 MZK196798:MZK196811 NJG196798:NJG196811 NTC196798:NTC196811 OCY196798:OCY196811 OMU196798:OMU196811 OWQ196798:OWQ196811 PGM196798:PGM196811 PQI196798:PQI196811 QAE196798:QAE196811 QKA196798:QKA196811 QTW196798:QTW196811 RDS196798:RDS196811 RNO196798:RNO196811 RXK196798:RXK196811 SHG196798:SHG196811 SRC196798:SRC196811 TAY196798:TAY196811 TKU196798:TKU196811 TUQ196798:TUQ196811 UEM196798:UEM196811 UOI196798:UOI196811 UYE196798:UYE196811 VIA196798:VIA196811 VRW196798:VRW196811 WBS196798:WBS196811 WLO196798:WLO196811 WVK196798:WVK196811 C262334:C262347 IY262334:IY262347 SU262334:SU262347 ACQ262334:ACQ262347 AMM262334:AMM262347 AWI262334:AWI262347 BGE262334:BGE262347 BQA262334:BQA262347 BZW262334:BZW262347 CJS262334:CJS262347 CTO262334:CTO262347 DDK262334:DDK262347 DNG262334:DNG262347 DXC262334:DXC262347 EGY262334:EGY262347 EQU262334:EQU262347 FAQ262334:FAQ262347 FKM262334:FKM262347 FUI262334:FUI262347 GEE262334:GEE262347 GOA262334:GOA262347 GXW262334:GXW262347 HHS262334:HHS262347 HRO262334:HRO262347 IBK262334:IBK262347 ILG262334:ILG262347 IVC262334:IVC262347 JEY262334:JEY262347 JOU262334:JOU262347 JYQ262334:JYQ262347 KIM262334:KIM262347 KSI262334:KSI262347 LCE262334:LCE262347 LMA262334:LMA262347 LVW262334:LVW262347 MFS262334:MFS262347 MPO262334:MPO262347 MZK262334:MZK262347 NJG262334:NJG262347 NTC262334:NTC262347 OCY262334:OCY262347 OMU262334:OMU262347 OWQ262334:OWQ262347 PGM262334:PGM262347 PQI262334:PQI262347 QAE262334:QAE262347 QKA262334:QKA262347 QTW262334:QTW262347 RDS262334:RDS262347 RNO262334:RNO262347 RXK262334:RXK262347 SHG262334:SHG262347 SRC262334:SRC262347 TAY262334:TAY262347 TKU262334:TKU262347 TUQ262334:TUQ262347 UEM262334:UEM262347 UOI262334:UOI262347 UYE262334:UYE262347 VIA262334:VIA262347 VRW262334:VRW262347 WBS262334:WBS262347 WLO262334:WLO262347 WVK262334:WVK262347 C327870:C327883 IY327870:IY327883 SU327870:SU327883 ACQ327870:ACQ327883 AMM327870:AMM327883 AWI327870:AWI327883 BGE327870:BGE327883 BQA327870:BQA327883 BZW327870:BZW327883 CJS327870:CJS327883 CTO327870:CTO327883 DDK327870:DDK327883 DNG327870:DNG327883 DXC327870:DXC327883 EGY327870:EGY327883 EQU327870:EQU327883 FAQ327870:FAQ327883 FKM327870:FKM327883 FUI327870:FUI327883 GEE327870:GEE327883 GOA327870:GOA327883 GXW327870:GXW327883 HHS327870:HHS327883 HRO327870:HRO327883 IBK327870:IBK327883 ILG327870:ILG327883 IVC327870:IVC327883 JEY327870:JEY327883 JOU327870:JOU327883 JYQ327870:JYQ327883 KIM327870:KIM327883 KSI327870:KSI327883 LCE327870:LCE327883 LMA327870:LMA327883 LVW327870:LVW327883 MFS327870:MFS327883 MPO327870:MPO327883 MZK327870:MZK327883 NJG327870:NJG327883 NTC327870:NTC327883 OCY327870:OCY327883 OMU327870:OMU327883 OWQ327870:OWQ327883 PGM327870:PGM327883 PQI327870:PQI327883 QAE327870:QAE327883 QKA327870:QKA327883 QTW327870:QTW327883 RDS327870:RDS327883 RNO327870:RNO327883 RXK327870:RXK327883 SHG327870:SHG327883 SRC327870:SRC327883 TAY327870:TAY327883 TKU327870:TKU327883 TUQ327870:TUQ327883 UEM327870:UEM327883 UOI327870:UOI327883 UYE327870:UYE327883 VIA327870:VIA327883 VRW327870:VRW327883 WBS327870:WBS327883 WLO327870:WLO327883 WVK327870:WVK327883 C393406:C393419 IY393406:IY393419 SU393406:SU393419 ACQ393406:ACQ393419 AMM393406:AMM393419 AWI393406:AWI393419 BGE393406:BGE393419 BQA393406:BQA393419 BZW393406:BZW393419 CJS393406:CJS393419 CTO393406:CTO393419 DDK393406:DDK393419 DNG393406:DNG393419 DXC393406:DXC393419 EGY393406:EGY393419 EQU393406:EQU393419 FAQ393406:FAQ393419 FKM393406:FKM393419 FUI393406:FUI393419 GEE393406:GEE393419 GOA393406:GOA393419 GXW393406:GXW393419 HHS393406:HHS393419 HRO393406:HRO393419 IBK393406:IBK393419 ILG393406:ILG393419 IVC393406:IVC393419 JEY393406:JEY393419 JOU393406:JOU393419 JYQ393406:JYQ393419 KIM393406:KIM393419 KSI393406:KSI393419 LCE393406:LCE393419 LMA393406:LMA393419 LVW393406:LVW393419 MFS393406:MFS393419 MPO393406:MPO393419 MZK393406:MZK393419 NJG393406:NJG393419 NTC393406:NTC393419 OCY393406:OCY393419 OMU393406:OMU393419 OWQ393406:OWQ393419 PGM393406:PGM393419 PQI393406:PQI393419 QAE393406:QAE393419 QKA393406:QKA393419 QTW393406:QTW393419 RDS393406:RDS393419 RNO393406:RNO393419 RXK393406:RXK393419 SHG393406:SHG393419 SRC393406:SRC393419 TAY393406:TAY393419 TKU393406:TKU393419 TUQ393406:TUQ393419 UEM393406:UEM393419 UOI393406:UOI393419 UYE393406:UYE393419 VIA393406:VIA393419 VRW393406:VRW393419 WBS393406:WBS393419 WLO393406:WLO393419 WVK393406:WVK393419 C458942:C458955 IY458942:IY458955 SU458942:SU458955 ACQ458942:ACQ458955 AMM458942:AMM458955 AWI458942:AWI458955 BGE458942:BGE458955 BQA458942:BQA458955 BZW458942:BZW458955 CJS458942:CJS458955 CTO458942:CTO458955 DDK458942:DDK458955 DNG458942:DNG458955 DXC458942:DXC458955 EGY458942:EGY458955 EQU458942:EQU458955 FAQ458942:FAQ458955 FKM458942:FKM458955 FUI458942:FUI458955 GEE458942:GEE458955 GOA458942:GOA458955 GXW458942:GXW458955 HHS458942:HHS458955 HRO458942:HRO458955 IBK458942:IBK458955 ILG458942:ILG458955 IVC458942:IVC458955 JEY458942:JEY458955 JOU458942:JOU458955 JYQ458942:JYQ458955 KIM458942:KIM458955 KSI458942:KSI458955 LCE458942:LCE458955 LMA458942:LMA458955 LVW458942:LVW458955 MFS458942:MFS458955 MPO458942:MPO458955 MZK458942:MZK458955 NJG458942:NJG458955 NTC458942:NTC458955 OCY458942:OCY458955 OMU458942:OMU458955 OWQ458942:OWQ458955 PGM458942:PGM458955 PQI458942:PQI458955 QAE458942:QAE458955 QKA458942:QKA458955 QTW458942:QTW458955 RDS458942:RDS458955 RNO458942:RNO458955 RXK458942:RXK458955 SHG458942:SHG458955 SRC458942:SRC458955 TAY458942:TAY458955 TKU458942:TKU458955 TUQ458942:TUQ458955 UEM458942:UEM458955 UOI458942:UOI458955 UYE458942:UYE458955 VIA458942:VIA458955 VRW458942:VRW458955 WBS458942:WBS458955 WLO458942:WLO458955 WVK458942:WVK458955 C524478:C524491 IY524478:IY524491 SU524478:SU524491 ACQ524478:ACQ524491 AMM524478:AMM524491 AWI524478:AWI524491 BGE524478:BGE524491 BQA524478:BQA524491 BZW524478:BZW524491 CJS524478:CJS524491 CTO524478:CTO524491 DDK524478:DDK524491 DNG524478:DNG524491 DXC524478:DXC524491 EGY524478:EGY524491 EQU524478:EQU524491 FAQ524478:FAQ524491 FKM524478:FKM524491 FUI524478:FUI524491 GEE524478:GEE524491 GOA524478:GOA524491 GXW524478:GXW524491 HHS524478:HHS524491 HRO524478:HRO524491 IBK524478:IBK524491 ILG524478:ILG524491 IVC524478:IVC524491 JEY524478:JEY524491 JOU524478:JOU524491 JYQ524478:JYQ524491 KIM524478:KIM524491 KSI524478:KSI524491 LCE524478:LCE524491 LMA524478:LMA524491 LVW524478:LVW524491 MFS524478:MFS524491 MPO524478:MPO524491 MZK524478:MZK524491 NJG524478:NJG524491 NTC524478:NTC524491 OCY524478:OCY524491 OMU524478:OMU524491 OWQ524478:OWQ524491 PGM524478:PGM524491 PQI524478:PQI524491 QAE524478:QAE524491 QKA524478:QKA524491 QTW524478:QTW524491 RDS524478:RDS524491 RNO524478:RNO524491 RXK524478:RXK524491 SHG524478:SHG524491 SRC524478:SRC524491 TAY524478:TAY524491 TKU524478:TKU524491 TUQ524478:TUQ524491 UEM524478:UEM524491 UOI524478:UOI524491 UYE524478:UYE524491 VIA524478:VIA524491 VRW524478:VRW524491 WBS524478:WBS524491 WLO524478:WLO524491 WVK524478:WVK524491 C590014:C590027 IY590014:IY590027 SU590014:SU590027 ACQ590014:ACQ590027 AMM590014:AMM590027 AWI590014:AWI590027 BGE590014:BGE590027 BQA590014:BQA590027 BZW590014:BZW590027 CJS590014:CJS590027 CTO590014:CTO590027 DDK590014:DDK590027 DNG590014:DNG590027 DXC590014:DXC590027 EGY590014:EGY590027 EQU590014:EQU590027 FAQ590014:FAQ590027 FKM590014:FKM590027 FUI590014:FUI590027 GEE590014:GEE590027 GOA590014:GOA590027 GXW590014:GXW590027 HHS590014:HHS590027 HRO590014:HRO590027 IBK590014:IBK590027 ILG590014:ILG590027 IVC590014:IVC590027 JEY590014:JEY590027 JOU590014:JOU590027 JYQ590014:JYQ590027 KIM590014:KIM590027 KSI590014:KSI590027 LCE590014:LCE590027 LMA590014:LMA590027 LVW590014:LVW590027 MFS590014:MFS590027 MPO590014:MPO590027 MZK590014:MZK590027 NJG590014:NJG590027 NTC590014:NTC590027 OCY590014:OCY590027 OMU590014:OMU590027 OWQ590014:OWQ590027 PGM590014:PGM590027 PQI590014:PQI590027 QAE590014:QAE590027 QKA590014:QKA590027 QTW590014:QTW590027 RDS590014:RDS590027 RNO590014:RNO590027 RXK590014:RXK590027 SHG590014:SHG590027 SRC590014:SRC590027 TAY590014:TAY590027 TKU590014:TKU590027 TUQ590014:TUQ590027 UEM590014:UEM590027 UOI590014:UOI590027 UYE590014:UYE590027 VIA590014:VIA590027 VRW590014:VRW590027 WBS590014:WBS590027 WLO590014:WLO590027 WVK590014:WVK590027 C655550:C655563 IY655550:IY655563 SU655550:SU655563 ACQ655550:ACQ655563 AMM655550:AMM655563 AWI655550:AWI655563 BGE655550:BGE655563 BQA655550:BQA655563 BZW655550:BZW655563 CJS655550:CJS655563 CTO655550:CTO655563 DDK655550:DDK655563 DNG655550:DNG655563 DXC655550:DXC655563 EGY655550:EGY655563 EQU655550:EQU655563 FAQ655550:FAQ655563 FKM655550:FKM655563 FUI655550:FUI655563 GEE655550:GEE655563 GOA655550:GOA655563 GXW655550:GXW655563 HHS655550:HHS655563 HRO655550:HRO655563 IBK655550:IBK655563 ILG655550:ILG655563 IVC655550:IVC655563 JEY655550:JEY655563 JOU655550:JOU655563 JYQ655550:JYQ655563 KIM655550:KIM655563 KSI655550:KSI655563 LCE655550:LCE655563 LMA655550:LMA655563 LVW655550:LVW655563 MFS655550:MFS655563 MPO655550:MPO655563 MZK655550:MZK655563 NJG655550:NJG655563 NTC655550:NTC655563 OCY655550:OCY655563 OMU655550:OMU655563 OWQ655550:OWQ655563 PGM655550:PGM655563 PQI655550:PQI655563 QAE655550:QAE655563 QKA655550:QKA655563 QTW655550:QTW655563 RDS655550:RDS655563 RNO655550:RNO655563 RXK655550:RXK655563 SHG655550:SHG655563 SRC655550:SRC655563 TAY655550:TAY655563 TKU655550:TKU655563 TUQ655550:TUQ655563 UEM655550:UEM655563 UOI655550:UOI655563 UYE655550:UYE655563 VIA655550:VIA655563 VRW655550:VRW655563 WBS655550:WBS655563 WLO655550:WLO655563 WVK655550:WVK655563 C721086:C721099 IY721086:IY721099 SU721086:SU721099 ACQ721086:ACQ721099 AMM721086:AMM721099 AWI721086:AWI721099 BGE721086:BGE721099 BQA721086:BQA721099 BZW721086:BZW721099 CJS721086:CJS721099 CTO721086:CTO721099 DDK721086:DDK721099 DNG721086:DNG721099 DXC721086:DXC721099 EGY721086:EGY721099 EQU721086:EQU721099 FAQ721086:FAQ721099 FKM721086:FKM721099 FUI721086:FUI721099 GEE721086:GEE721099 GOA721086:GOA721099 GXW721086:GXW721099 HHS721086:HHS721099 HRO721086:HRO721099 IBK721086:IBK721099 ILG721086:ILG721099 IVC721086:IVC721099 JEY721086:JEY721099 JOU721086:JOU721099 JYQ721086:JYQ721099 KIM721086:KIM721099 KSI721086:KSI721099 LCE721086:LCE721099 LMA721086:LMA721099 LVW721086:LVW721099 MFS721086:MFS721099 MPO721086:MPO721099 MZK721086:MZK721099 NJG721086:NJG721099 NTC721086:NTC721099 OCY721086:OCY721099 OMU721086:OMU721099 OWQ721086:OWQ721099 PGM721086:PGM721099 PQI721086:PQI721099 QAE721086:QAE721099 QKA721086:QKA721099 QTW721086:QTW721099 RDS721086:RDS721099 RNO721086:RNO721099 RXK721086:RXK721099 SHG721086:SHG721099 SRC721086:SRC721099 TAY721086:TAY721099 TKU721086:TKU721099 TUQ721086:TUQ721099 UEM721086:UEM721099 UOI721086:UOI721099 UYE721086:UYE721099 VIA721086:VIA721099 VRW721086:VRW721099 WBS721086:WBS721099 WLO721086:WLO721099 WVK721086:WVK721099 C786622:C786635 IY786622:IY786635 SU786622:SU786635 ACQ786622:ACQ786635 AMM786622:AMM786635 AWI786622:AWI786635 BGE786622:BGE786635 BQA786622:BQA786635 BZW786622:BZW786635 CJS786622:CJS786635 CTO786622:CTO786635 DDK786622:DDK786635 DNG786622:DNG786635 DXC786622:DXC786635 EGY786622:EGY786635 EQU786622:EQU786635 FAQ786622:FAQ786635 FKM786622:FKM786635 FUI786622:FUI786635 GEE786622:GEE786635 GOA786622:GOA786635 GXW786622:GXW786635 HHS786622:HHS786635 HRO786622:HRO786635 IBK786622:IBK786635 ILG786622:ILG786635 IVC786622:IVC786635 JEY786622:JEY786635 JOU786622:JOU786635 JYQ786622:JYQ786635 KIM786622:KIM786635 KSI786622:KSI786635 LCE786622:LCE786635 LMA786622:LMA786635 LVW786622:LVW786635 MFS786622:MFS786635 MPO786622:MPO786635 MZK786622:MZK786635 NJG786622:NJG786635 NTC786622:NTC786635 OCY786622:OCY786635 OMU786622:OMU786635 OWQ786622:OWQ786635 PGM786622:PGM786635 PQI786622:PQI786635 QAE786622:QAE786635 QKA786622:QKA786635 QTW786622:QTW786635 RDS786622:RDS786635 RNO786622:RNO786635 RXK786622:RXK786635 SHG786622:SHG786635 SRC786622:SRC786635 TAY786622:TAY786635 TKU786622:TKU786635 TUQ786622:TUQ786635 UEM786622:UEM786635 UOI786622:UOI786635 UYE786622:UYE786635 VIA786622:VIA786635 VRW786622:VRW786635 WBS786622:WBS786635 WLO786622:WLO786635 WVK786622:WVK786635 C852158:C852171 IY852158:IY852171 SU852158:SU852171 ACQ852158:ACQ852171 AMM852158:AMM852171 AWI852158:AWI852171 BGE852158:BGE852171 BQA852158:BQA852171 BZW852158:BZW852171 CJS852158:CJS852171 CTO852158:CTO852171 DDK852158:DDK852171 DNG852158:DNG852171 DXC852158:DXC852171 EGY852158:EGY852171 EQU852158:EQU852171 FAQ852158:FAQ852171 FKM852158:FKM852171 FUI852158:FUI852171 GEE852158:GEE852171 GOA852158:GOA852171 GXW852158:GXW852171 HHS852158:HHS852171 HRO852158:HRO852171 IBK852158:IBK852171 ILG852158:ILG852171 IVC852158:IVC852171 JEY852158:JEY852171 JOU852158:JOU852171 JYQ852158:JYQ852171 KIM852158:KIM852171 KSI852158:KSI852171 LCE852158:LCE852171 LMA852158:LMA852171 LVW852158:LVW852171 MFS852158:MFS852171 MPO852158:MPO852171 MZK852158:MZK852171 NJG852158:NJG852171 NTC852158:NTC852171 OCY852158:OCY852171 OMU852158:OMU852171 OWQ852158:OWQ852171 PGM852158:PGM852171 PQI852158:PQI852171 QAE852158:QAE852171 QKA852158:QKA852171 QTW852158:QTW852171 RDS852158:RDS852171 RNO852158:RNO852171 RXK852158:RXK852171 SHG852158:SHG852171 SRC852158:SRC852171 TAY852158:TAY852171 TKU852158:TKU852171 TUQ852158:TUQ852171 UEM852158:UEM852171 UOI852158:UOI852171 UYE852158:UYE852171 VIA852158:VIA852171 VRW852158:VRW852171 WBS852158:WBS852171 WLO852158:WLO852171 WVK852158:WVK852171 C917694:C917707 IY917694:IY917707 SU917694:SU917707 ACQ917694:ACQ917707 AMM917694:AMM917707 AWI917694:AWI917707 BGE917694:BGE917707 BQA917694:BQA917707 BZW917694:BZW917707 CJS917694:CJS917707 CTO917694:CTO917707 DDK917694:DDK917707 DNG917694:DNG917707 DXC917694:DXC917707 EGY917694:EGY917707 EQU917694:EQU917707 FAQ917694:FAQ917707 FKM917694:FKM917707 FUI917694:FUI917707 GEE917694:GEE917707 GOA917694:GOA917707 GXW917694:GXW917707 HHS917694:HHS917707 HRO917694:HRO917707 IBK917694:IBK917707 ILG917694:ILG917707 IVC917694:IVC917707 JEY917694:JEY917707 JOU917694:JOU917707 JYQ917694:JYQ917707 KIM917694:KIM917707 KSI917694:KSI917707 LCE917694:LCE917707 LMA917694:LMA917707 LVW917694:LVW917707 MFS917694:MFS917707 MPO917694:MPO917707 MZK917694:MZK917707 NJG917694:NJG917707 NTC917694:NTC917707 OCY917694:OCY917707 OMU917694:OMU917707 OWQ917694:OWQ917707 PGM917694:PGM917707 PQI917694:PQI917707 QAE917694:QAE917707 QKA917694:QKA917707 QTW917694:QTW917707 RDS917694:RDS917707 RNO917694:RNO917707 RXK917694:RXK917707 SHG917694:SHG917707 SRC917694:SRC917707 TAY917694:TAY917707 TKU917694:TKU917707 TUQ917694:TUQ917707 UEM917694:UEM917707 UOI917694:UOI917707 UYE917694:UYE917707 VIA917694:VIA917707 VRW917694:VRW917707 WBS917694:WBS917707 WLO917694:WLO917707 WVK917694:WVK917707 C983230:C983243 IY983230:IY983243 SU983230:SU983243 ACQ983230:ACQ983243 AMM983230:AMM983243 AWI983230:AWI983243 BGE983230:BGE983243 BQA983230:BQA983243 BZW983230:BZW983243 CJS983230:CJS983243 CTO983230:CTO983243 DDK983230:DDK983243 DNG983230:DNG983243 DXC983230:DXC983243 EGY983230:EGY983243 EQU983230:EQU983243 FAQ983230:FAQ983243 FKM983230:FKM983243 FUI983230:FUI983243 GEE983230:GEE983243 GOA983230:GOA983243 GXW983230:GXW983243 HHS983230:HHS983243 HRO983230:HRO983243 IBK983230:IBK983243 ILG983230:ILG983243 IVC983230:IVC983243 JEY983230:JEY983243 JOU983230:JOU983243 JYQ983230:JYQ983243 KIM983230:KIM983243 KSI983230:KSI983243 LCE983230:LCE983243 LMA983230:LMA983243 LVW983230:LVW983243 MFS983230:MFS983243 MPO983230:MPO983243 MZK983230:MZK983243 NJG983230:NJG983243 NTC983230:NTC983243 OCY983230:OCY983243 OMU983230:OMU983243 OWQ983230:OWQ983243 PGM983230:PGM983243 PQI983230:PQI983243 QAE983230:QAE983243 QKA983230:QKA983243 QTW983230:QTW983243 RDS983230:RDS983243 RNO983230:RNO983243 RXK983230:RXK983243 SHG983230:SHG983243 SRC983230:SRC983243 TAY983230:TAY983243 TKU983230:TKU983243 TUQ983230:TUQ983243 UEM983230:UEM983243 UOI983230:UOI983243 UYE983230:UYE983243 VIA983230:VIA983243 VRW983230:VRW983243 WBS983230:WBS983243 WLO983230:WLO983243 WVK983230:WVK983243">
      <formula1>INDIRECT($B$190)</formula1>
    </dataValidation>
    <dataValidation type="list" allowBlank="1" showInputMessage="1" showErrorMessage="1" sqref="C204:C296 IY204:IY296 SU204:SU296 ACQ204:ACQ296 AMM204:AMM296 AWI204:AWI296 BGE204:BGE296 BQA204:BQA296 BZW204:BZW296 CJS204:CJS296 CTO204:CTO296 DDK204:DDK296 DNG204:DNG296 DXC204:DXC296 EGY204:EGY296 EQU204:EQU296 FAQ204:FAQ296 FKM204:FKM296 FUI204:FUI296 GEE204:GEE296 GOA204:GOA296 GXW204:GXW296 HHS204:HHS296 HRO204:HRO296 IBK204:IBK296 ILG204:ILG296 IVC204:IVC296 JEY204:JEY296 JOU204:JOU296 JYQ204:JYQ296 KIM204:KIM296 KSI204:KSI296 LCE204:LCE296 LMA204:LMA296 LVW204:LVW296 MFS204:MFS296 MPO204:MPO296 MZK204:MZK296 NJG204:NJG296 NTC204:NTC296 OCY204:OCY296 OMU204:OMU296 OWQ204:OWQ296 PGM204:PGM296 PQI204:PQI296 QAE204:QAE296 QKA204:QKA296 QTW204:QTW296 RDS204:RDS296 RNO204:RNO296 RXK204:RXK296 SHG204:SHG296 SRC204:SRC296 TAY204:TAY296 TKU204:TKU296 TUQ204:TUQ296 UEM204:UEM296 UOI204:UOI296 UYE204:UYE296 VIA204:VIA296 VRW204:VRW296 WBS204:WBS296 WLO204:WLO296 WVK204:WVK296 C65740:C65832 IY65740:IY65832 SU65740:SU65832 ACQ65740:ACQ65832 AMM65740:AMM65832 AWI65740:AWI65832 BGE65740:BGE65832 BQA65740:BQA65832 BZW65740:BZW65832 CJS65740:CJS65832 CTO65740:CTO65832 DDK65740:DDK65832 DNG65740:DNG65832 DXC65740:DXC65832 EGY65740:EGY65832 EQU65740:EQU65832 FAQ65740:FAQ65832 FKM65740:FKM65832 FUI65740:FUI65832 GEE65740:GEE65832 GOA65740:GOA65832 GXW65740:GXW65832 HHS65740:HHS65832 HRO65740:HRO65832 IBK65740:IBK65832 ILG65740:ILG65832 IVC65740:IVC65832 JEY65740:JEY65832 JOU65740:JOU65832 JYQ65740:JYQ65832 KIM65740:KIM65832 KSI65740:KSI65832 LCE65740:LCE65832 LMA65740:LMA65832 LVW65740:LVW65832 MFS65740:MFS65832 MPO65740:MPO65832 MZK65740:MZK65832 NJG65740:NJG65832 NTC65740:NTC65832 OCY65740:OCY65832 OMU65740:OMU65832 OWQ65740:OWQ65832 PGM65740:PGM65832 PQI65740:PQI65832 QAE65740:QAE65832 QKA65740:QKA65832 QTW65740:QTW65832 RDS65740:RDS65832 RNO65740:RNO65832 RXK65740:RXK65832 SHG65740:SHG65832 SRC65740:SRC65832 TAY65740:TAY65832 TKU65740:TKU65832 TUQ65740:TUQ65832 UEM65740:UEM65832 UOI65740:UOI65832 UYE65740:UYE65832 VIA65740:VIA65832 VRW65740:VRW65832 WBS65740:WBS65832 WLO65740:WLO65832 WVK65740:WVK65832 C131276:C131368 IY131276:IY131368 SU131276:SU131368 ACQ131276:ACQ131368 AMM131276:AMM131368 AWI131276:AWI131368 BGE131276:BGE131368 BQA131276:BQA131368 BZW131276:BZW131368 CJS131276:CJS131368 CTO131276:CTO131368 DDK131276:DDK131368 DNG131276:DNG131368 DXC131276:DXC131368 EGY131276:EGY131368 EQU131276:EQU131368 FAQ131276:FAQ131368 FKM131276:FKM131368 FUI131276:FUI131368 GEE131276:GEE131368 GOA131276:GOA131368 GXW131276:GXW131368 HHS131276:HHS131368 HRO131276:HRO131368 IBK131276:IBK131368 ILG131276:ILG131368 IVC131276:IVC131368 JEY131276:JEY131368 JOU131276:JOU131368 JYQ131276:JYQ131368 KIM131276:KIM131368 KSI131276:KSI131368 LCE131276:LCE131368 LMA131276:LMA131368 LVW131276:LVW131368 MFS131276:MFS131368 MPO131276:MPO131368 MZK131276:MZK131368 NJG131276:NJG131368 NTC131276:NTC131368 OCY131276:OCY131368 OMU131276:OMU131368 OWQ131276:OWQ131368 PGM131276:PGM131368 PQI131276:PQI131368 QAE131276:QAE131368 QKA131276:QKA131368 QTW131276:QTW131368 RDS131276:RDS131368 RNO131276:RNO131368 RXK131276:RXK131368 SHG131276:SHG131368 SRC131276:SRC131368 TAY131276:TAY131368 TKU131276:TKU131368 TUQ131276:TUQ131368 UEM131276:UEM131368 UOI131276:UOI131368 UYE131276:UYE131368 VIA131276:VIA131368 VRW131276:VRW131368 WBS131276:WBS131368 WLO131276:WLO131368 WVK131276:WVK131368 C196812:C196904 IY196812:IY196904 SU196812:SU196904 ACQ196812:ACQ196904 AMM196812:AMM196904 AWI196812:AWI196904 BGE196812:BGE196904 BQA196812:BQA196904 BZW196812:BZW196904 CJS196812:CJS196904 CTO196812:CTO196904 DDK196812:DDK196904 DNG196812:DNG196904 DXC196812:DXC196904 EGY196812:EGY196904 EQU196812:EQU196904 FAQ196812:FAQ196904 FKM196812:FKM196904 FUI196812:FUI196904 GEE196812:GEE196904 GOA196812:GOA196904 GXW196812:GXW196904 HHS196812:HHS196904 HRO196812:HRO196904 IBK196812:IBK196904 ILG196812:ILG196904 IVC196812:IVC196904 JEY196812:JEY196904 JOU196812:JOU196904 JYQ196812:JYQ196904 KIM196812:KIM196904 KSI196812:KSI196904 LCE196812:LCE196904 LMA196812:LMA196904 LVW196812:LVW196904 MFS196812:MFS196904 MPO196812:MPO196904 MZK196812:MZK196904 NJG196812:NJG196904 NTC196812:NTC196904 OCY196812:OCY196904 OMU196812:OMU196904 OWQ196812:OWQ196904 PGM196812:PGM196904 PQI196812:PQI196904 QAE196812:QAE196904 QKA196812:QKA196904 QTW196812:QTW196904 RDS196812:RDS196904 RNO196812:RNO196904 RXK196812:RXK196904 SHG196812:SHG196904 SRC196812:SRC196904 TAY196812:TAY196904 TKU196812:TKU196904 TUQ196812:TUQ196904 UEM196812:UEM196904 UOI196812:UOI196904 UYE196812:UYE196904 VIA196812:VIA196904 VRW196812:VRW196904 WBS196812:WBS196904 WLO196812:WLO196904 WVK196812:WVK196904 C262348:C262440 IY262348:IY262440 SU262348:SU262440 ACQ262348:ACQ262440 AMM262348:AMM262440 AWI262348:AWI262440 BGE262348:BGE262440 BQA262348:BQA262440 BZW262348:BZW262440 CJS262348:CJS262440 CTO262348:CTO262440 DDK262348:DDK262440 DNG262348:DNG262440 DXC262348:DXC262440 EGY262348:EGY262440 EQU262348:EQU262440 FAQ262348:FAQ262440 FKM262348:FKM262440 FUI262348:FUI262440 GEE262348:GEE262440 GOA262348:GOA262440 GXW262348:GXW262440 HHS262348:HHS262440 HRO262348:HRO262440 IBK262348:IBK262440 ILG262348:ILG262440 IVC262348:IVC262440 JEY262348:JEY262440 JOU262348:JOU262440 JYQ262348:JYQ262440 KIM262348:KIM262440 KSI262348:KSI262440 LCE262348:LCE262440 LMA262348:LMA262440 LVW262348:LVW262440 MFS262348:MFS262440 MPO262348:MPO262440 MZK262348:MZK262440 NJG262348:NJG262440 NTC262348:NTC262440 OCY262348:OCY262440 OMU262348:OMU262440 OWQ262348:OWQ262440 PGM262348:PGM262440 PQI262348:PQI262440 QAE262348:QAE262440 QKA262348:QKA262440 QTW262348:QTW262440 RDS262348:RDS262440 RNO262348:RNO262440 RXK262348:RXK262440 SHG262348:SHG262440 SRC262348:SRC262440 TAY262348:TAY262440 TKU262348:TKU262440 TUQ262348:TUQ262440 UEM262348:UEM262440 UOI262348:UOI262440 UYE262348:UYE262440 VIA262348:VIA262440 VRW262348:VRW262440 WBS262348:WBS262440 WLO262348:WLO262440 WVK262348:WVK262440 C327884:C327976 IY327884:IY327976 SU327884:SU327976 ACQ327884:ACQ327976 AMM327884:AMM327976 AWI327884:AWI327976 BGE327884:BGE327976 BQA327884:BQA327976 BZW327884:BZW327976 CJS327884:CJS327976 CTO327884:CTO327976 DDK327884:DDK327976 DNG327884:DNG327976 DXC327884:DXC327976 EGY327884:EGY327976 EQU327884:EQU327976 FAQ327884:FAQ327976 FKM327884:FKM327976 FUI327884:FUI327976 GEE327884:GEE327976 GOA327884:GOA327976 GXW327884:GXW327976 HHS327884:HHS327976 HRO327884:HRO327976 IBK327884:IBK327976 ILG327884:ILG327976 IVC327884:IVC327976 JEY327884:JEY327976 JOU327884:JOU327976 JYQ327884:JYQ327976 KIM327884:KIM327976 KSI327884:KSI327976 LCE327884:LCE327976 LMA327884:LMA327976 LVW327884:LVW327976 MFS327884:MFS327976 MPO327884:MPO327976 MZK327884:MZK327976 NJG327884:NJG327976 NTC327884:NTC327976 OCY327884:OCY327976 OMU327884:OMU327976 OWQ327884:OWQ327976 PGM327884:PGM327976 PQI327884:PQI327976 QAE327884:QAE327976 QKA327884:QKA327976 QTW327884:QTW327976 RDS327884:RDS327976 RNO327884:RNO327976 RXK327884:RXK327976 SHG327884:SHG327976 SRC327884:SRC327976 TAY327884:TAY327976 TKU327884:TKU327976 TUQ327884:TUQ327976 UEM327884:UEM327976 UOI327884:UOI327976 UYE327884:UYE327976 VIA327884:VIA327976 VRW327884:VRW327976 WBS327884:WBS327976 WLO327884:WLO327976 WVK327884:WVK327976 C393420:C393512 IY393420:IY393512 SU393420:SU393512 ACQ393420:ACQ393512 AMM393420:AMM393512 AWI393420:AWI393512 BGE393420:BGE393512 BQA393420:BQA393512 BZW393420:BZW393512 CJS393420:CJS393512 CTO393420:CTO393512 DDK393420:DDK393512 DNG393420:DNG393512 DXC393420:DXC393512 EGY393420:EGY393512 EQU393420:EQU393512 FAQ393420:FAQ393512 FKM393420:FKM393512 FUI393420:FUI393512 GEE393420:GEE393512 GOA393420:GOA393512 GXW393420:GXW393512 HHS393420:HHS393512 HRO393420:HRO393512 IBK393420:IBK393512 ILG393420:ILG393512 IVC393420:IVC393512 JEY393420:JEY393512 JOU393420:JOU393512 JYQ393420:JYQ393512 KIM393420:KIM393512 KSI393420:KSI393512 LCE393420:LCE393512 LMA393420:LMA393512 LVW393420:LVW393512 MFS393420:MFS393512 MPO393420:MPO393512 MZK393420:MZK393512 NJG393420:NJG393512 NTC393420:NTC393512 OCY393420:OCY393512 OMU393420:OMU393512 OWQ393420:OWQ393512 PGM393420:PGM393512 PQI393420:PQI393512 QAE393420:QAE393512 QKA393420:QKA393512 QTW393420:QTW393512 RDS393420:RDS393512 RNO393420:RNO393512 RXK393420:RXK393512 SHG393420:SHG393512 SRC393420:SRC393512 TAY393420:TAY393512 TKU393420:TKU393512 TUQ393420:TUQ393512 UEM393420:UEM393512 UOI393420:UOI393512 UYE393420:UYE393512 VIA393420:VIA393512 VRW393420:VRW393512 WBS393420:WBS393512 WLO393420:WLO393512 WVK393420:WVK393512 C458956:C459048 IY458956:IY459048 SU458956:SU459048 ACQ458956:ACQ459048 AMM458956:AMM459048 AWI458956:AWI459048 BGE458956:BGE459048 BQA458956:BQA459048 BZW458956:BZW459048 CJS458956:CJS459048 CTO458956:CTO459048 DDK458956:DDK459048 DNG458956:DNG459048 DXC458956:DXC459048 EGY458956:EGY459048 EQU458956:EQU459048 FAQ458956:FAQ459048 FKM458956:FKM459048 FUI458956:FUI459048 GEE458956:GEE459048 GOA458956:GOA459048 GXW458956:GXW459048 HHS458956:HHS459048 HRO458956:HRO459048 IBK458956:IBK459048 ILG458956:ILG459048 IVC458956:IVC459048 JEY458956:JEY459048 JOU458956:JOU459048 JYQ458956:JYQ459048 KIM458956:KIM459048 KSI458956:KSI459048 LCE458956:LCE459048 LMA458956:LMA459048 LVW458956:LVW459048 MFS458956:MFS459048 MPO458956:MPO459048 MZK458956:MZK459048 NJG458956:NJG459048 NTC458956:NTC459048 OCY458956:OCY459048 OMU458956:OMU459048 OWQ458956:OWQ459048 PGM458956:PGM459048 PQI458956:PQI459048 QAE458956:QAE459048 QKA458956:QKA459048 QTW458956:QTW459048 RDS458956:RDS459048 RNO458956:RNO459048 RXK458956:RXK459048 SHG458956:SHG459048 SRC458956:SRC459048 TAY458956:TAY459048 TKU458956:TKU459048 TUQ458956:TUQ459048 UEM458956:UEM459048 UOI458956:UOI459048 UYE458956:UYE459048 VIA458956:VIA459048 VRW458956:VRW459048 WBS458956:WBS459048 WLO458956:WLO459048 WVK458956:WVK459048 C524492:C524584 IY524492:IY524584 SU524492:SU524584 ACQ524492:ACQ524584 AMM524492:AMM524584 AWI524492:AWI524584 BGE524492:BGE524584 BQA524492:BQA524584 BZW524492:BZW524584 CJS524492:CJS524584 CTO524492:CTO524584 DDK524492:DDK524584 DNG524492:DNG524584 DXC524492:DXC524584 EGY524492:EGY524584 EQU524492:EQU524584 FAQ524492:FAQ524584 FKM524492:FKM524584 FUI524492:FUI524584 GEE524492:GEE524584 GOA524492:GOA524584 GXW524492:GXW524584 HHS524492:HHS524584 HRO524492:HRO524584 IBK524492:IBK524584 ILG524492:ILG524584 IVC524492:IVC524584 JEY524492:JEY524584 JOU524492:JOU524584 JYQ524492:JYQ524584 KIM524492:KIM524584 KSI524492:KSI524584 LCE524492:LCE524584 LMA524492:LMA524584 LVW524492:LVW524584 MFS524492:MFS524584 MPO524492:MPO524584 MZK524492:MZK524584 NJG524492:NJG524584 NTC524492:NTC524584 OCY524492:OCY524584 OMU524492:OMU524584 OWQ524492:OWQ524584 PGM524492:PGM524584 PQI524492:PQI524584 QAE524492:QAE524584 QKA524492:QKA524584 QTW524492:QTW524584 RDS524492:RDS524584 RNO524492:RNO524584 RXK524492:RXK524584 SHG524492:SHG524584 SRC524492:SRC524584 TAY524492:TAY524584 TKU524492:TKU524584 TUQ524492:TUQ524584 UEM524492:UEM524584 UOI524492:UOI524584 UYE524492:UYE524584 VIA524492:VIA524584 VRW524492:VRW524584 WBS524492:WBS524584 WLO524492:WLO524584 WVK524492:WVK524584 C590028:C590120 IY590028:IY590120 SU590028:SU590120 ACQ590028:ACQ590120 AMM590028:AMM590120 AWI590028:AWI590120 BGE590028:BGE590120 BQA590028:BQA590120 BZW590028:BZW590120 CJS590028:CJS590120 CTO590028:CTO590120 DDK590028:DDK590120 DNG590028:DNG590120 DXC590028:DXC590120 EGY590028:EGY590120 EQU590028:EQU590120 FAQ590028:FAQ590120 FKM590028:FKM590120 FUI590028:FUI590120 GEE590028:GEE590120 GOA590028:GOA590120 GXW590028:GXW590120 HHS590028:HHS590120 HRO590028:HRO590120 IBK590028:IBK590120 ILG590028:ILG590120 IVC590028:IVC590120 JEY590028:JEY590120 JOU590028:JOU590120 JYQ590028:JYQ590120 KIM590028:KIM590120 KSI590028:KSI590120 LCE590028:LCE590120 LMA590028:LMA590120 LVW590028:LVW590120 MFS590028:MFS590120 MPO590028:MPO590120 MZK590028:MZK590120 NJG590028:NJG590120 NTC590028:NTC590120 OCY590028:OCY590120 OMU590028:OMU590120 OWQ590028:OWQ590120 PGM590028:PGM590120 PQI590028:PQI590120 QAE590028:QAE590120 QKA590028:QKA590120 QTW590028:QTW590120 RDS590028:RDS590120 RNO590028:RNO590120 RXK590028:RXK590120 SHG590028:SHG590120 SRC590028:SRC590120 TAY590028:TAY590120 TKU590028:TKU590120 TUQ590028:TUQ590120 UEM590028:UEM590120 UOI590028:UOI590120 UYE590028:UYE590120 VIA590028:VIA590120 VRW590028:VRW590120 WBS590028:WBS590120 WLO590028:WLO590120 WVK590028:WVK590120 C655564:C655656 IY655564:IY655656 SU655564:SU655656 ACQ655564:ACQ655656 AMM655564:AMM655656 AWI655564:AWI655656 BGE655564:BGE655656 BQA655564:BQA655656 BZW655564:BZW655656 CJS655564:CJS655656 CTO655564:CTO655656 DDK655564:DDK655656 DNG655564:DNG655656 DXC655564:DXC655656 EGY655564:EGY655656 EQU655564:EQU655656 FAQ655564:FAQ655656 FKM655564:FKM655656 FUI655564:FUI655656 GEE655564:GEE655656 GOA655564:GOA655656 GXW655564:GXW655656 HHS655564:HHS655656 HRO655564:HRO655656 IBK655564:IBK655656 ILG655564:ILG655656 IVC655564:IVC655656 JEY655564:JEY655656 JOU655564:JOU655656 JYQ655564:JYQ655656 KIM655564:KIM655656 KSI655564:KSI655656 LCE655564:LCE655656 LMA655564:LMA655656 LVW655564:LVW655656 MFS655564:MFS655656 MPO655564:MPO655656 MZK655564:MZK655656 NJG655564:NJG655656 NTC655564:NTC655656 OCY655564:OCY655656 OMU655564:OMU655656 OWQ655564:OWQ655656 PGM655564:PGM655656 PQI655564:PQI655656 QAE655564:QAE655656 QKA655564:QKA655656 QTW655564:QTW655656 RDS655564:RDS655656 RNO655564:RNO655656 RXK655564:RXK655656 SHG655564:SHG655656 SRC655564:SRC655656 TAY655564:TAY655656 TKU655564:TKU655656 TUQ655564:TUQ655656 UEM655564:UEM655656 UOI655564:UOI655656 UYE655564:UYE655656 VIA655564:VIA655656 VRW655564:VRW655656 WBS655564:WBS655656 WLO655564:WLO655656 WVK655564:WVK655656 C721100:C721192 IY721100:IY721192 SU721100:SU721192 ACQ721100:ACQ721192 AMM721100:AMM721192 AWI721100:AWI721192 BGE721100:BGE721192 BQA721100:BQA721192 BZW721100:BZW721192 CJS721100:CJS721192 CTO721100:CTO721192 DDK721100:DDK721192 DNG721100:DNG721192 DXC721100:DXC721192 EGY721100:EGY721192 EQU721100:EQU721192 FAQ721100:FAQ721192 FKM721100:FKM721192 FUI721100:FUI721192 GEE721100:GEE721192 GOA721100:GOA721192 GXW721100:GXW721192 HHS721100:HHS721192 HRO721100:HRO721192 IBK721100:IBK721192 ILG721100:ILG721192 IVC721100:IVC721192 JEY721100:JEY721192 JOU721100:JOU721192 JYQ721100:JYQ721192 KIM721100:KIM721192 KSI721100:KSI721192 LCE721100:LCE721192 LMA721100:LMA721192 LVW721100:LVW721192 MFS721100:MFS721192 MPO721100:MPO721192 MZK721100:MZK721192 NJG721100:NJG721192 NTC721100:NTC721192 OCY721100:OCY721192 OMU721100:OMU721192 OWQ721100:OWQ721192 PGM721100:PGM721192 PQI721100:PQI721192 QAE721100:QAE721192 QKA721100:QKA721192 QTW721100:QTW721192 RDS721100:RDS721192 RNO721100:RNO721192 RXK721100:RXK721192 SHG721100:SHG721192 SRC721100:SRC721192 TAY721100:TAY721192 TKU721100:TKU721192 TUQ721100:TUQ721192 UEM721100:UEM721192 UOI721100:UOI721192 UYE721100:UYE721192 VIA721100:VIA721192 VRW721100:VRW721192 WBS721100:WBS721192 WLO721100:WLO721192 WVK721100:WVK721192 C786636:C786728 IY786636:IY786728 SU786636:SU786728 ACQ786636:ACQ786728 AMM786636:AMM786728 AWI786636:AWI786728 BGE786636:BGE786728 BQA786636:BQA786728 BZW786636:BZW786728 CJS786636:CJS786728 CTO786636:CTO786728 DDK786636:DDK786728 DNG786636:DNG786728 DXC786636:DXC786728 EGY786636:EGY786728 EQU786636:EQU786728 FAQ786636:FAQ786728 FKM786636:FKM786728 FUI786636:FUI786728 GEE786636:GEE786728 GOA786636:GOA786728 GXW786636:GXW786728 HHS786636:HHS786728 HRO786636:HRO786728 IBK786636:IBK786728 ILG786636:ILG786728 IVC786636:IVC786728 JEY786636:JEY786728 JOU786636:JOU786728 JYQ786636:JYQ786728 KIM786636:KIM786728 KSI786636:KSI786728 LCE786636:LCE786728 LMA786636:LMA786728 LVW786636:LVW786728 MFS786636:MFS786728 MPO786636:MPO786728 MZK786636:MZK786728 NJG786636:NJG786728 NTC786636:NTC786728 OCY786636:OCY786728 OMU786636:OMU786728 OWQ786636:OWQ786728 PGM786636:PGM786728 PQI786636:PQI786728 QAE786636:QAE786728 QKA786636:QKA786728 QTW786636:QTW786728 RDS786636:RDS786728 RNO786636:RNO786728 RXK786636:RXK786728 SHG786636:SHG786728 SRC786636:SRC786728 TAY786636:TAY786728 TKU786636:TKU786728 TUQ786636:TUQ786728 UEM786636:UEM786728 UOI786636:UOI786728 UYE786636:UYE786728 VIA786636:VIA786728 VRW786636:VRW786728 WBS786636:WBS786728 WLO786636:WLO786728 WVK786636:WVK786728 C852172:C852264 IY852172:IY852264 SU852172:SU852264 ACQ852172:ACQ852264 AMM852172:AMM852264 AWI852172:AWI852264 BGE852172:BGE852264 BQA852172:BQA852264 BZW852172:BZW852264 CJS852172:CJS852264 CTO852172:CTO852264 DDK852172:DDK852264 DNG852172:DNG852264 DXC852172:DXC852264 EGY852172:EGY852264 EQU852172:EQU852264 FAQ852172:FAQ852264 FKM852172:FKM852264 FUI852172:FUI852264 GEE852172:GEE852264 GOA852172:GOA852264 GXW852172:GXW852264 HHS852172:HHS852264 HRO852172:HRO852264 IBK852172:IBK852264 ILG852172:ILG852264 IVC852172:IVC852264 JEY852172:JEY852264 JOU852172:JOU852264 JYQ852172:JYQ852264 KIM852172:KIM852264 KSI852172:KSI852264 LCE852172:LCE852264 LMA852172:LMA852264 LVW852172:LVW852264 MFS852172:MFS852264 MPO852172:MPO852264 MZK852172:MZK852264 NJG852172:NJG852264 NTC852172:NTC852264 OCY852172:OCY852264 OMU852172:OMU852264 OWQ852172:OWQ852264 PGM852172:PGM852264 PQI852172:PQI852264 QAE852172:QAE852264 QKA852172:QKA852264 QTW852172:QTW852264 RDS852172:RDS852264 RNO852172:RNO852264 RXK852172:RXK852264 SHG852172:SHG852264 SRC852172:SRC852264 TAY852172:TAY852264 TKU852172:TKU852264 TUQ852172:TUQ852264 UEM852172:UEM852264 UOI852172:UOI852264 UYE852172:UYE852264 VIA852172:VIA852264 VRW852172:VRW852264 WBS852172:WBS852264 WLO852172:WLO852264 WVK852172:WVK852264 C917708:C917800 IY917708:IY917800 SU917708:SU917800 ACQ917708:ACQ917800 AMM917708:AMM917800 AWI917708:AWI917800 BGE917708:BGE917800 BQA917708:BQA917800 BZW917708:BZW917800 CJS917708:CJS917800 CTO917708:CTO917800 DDK917708:DDK917800 DNG917708:DNG917800 DXC917708:DXC917800 EGY917708:EGY917800 EQU917708:EQU917800 FAQ917708:FAQ917800 FKM917708:FKM917800 FUI917708:FUI917800 GEE917708:GEE917800 GOA917708:GOA917800 GXW917708:GXW917800 HHS917708:HHS917800 HRO917708:HRO917800 IBK917708:IBK917800 ILG917708:ILG917800 IVC917708:IVC917800 JEY917708:JEY917800 JOU917708:JOU917800 JYQ917708:JYQ917800 KIM917708:KIM917800 KSI917708:KSI917800 LCE917708:LCE917800 LMA917708:LMA917800 LVW917708:LVW917800 MFS917708:MFS917800 MPO917708:MPO917800 MZK917708:MZK917800 NJG917708:NJG917800 NTC917708:NTC917800 OCY917708:OCY917800 OMU917708:OMU917800 OWQ917708:OWQ917800 PGM917708:PGM917800 PQI917708:PQI917800 QAE917708:QAE917800 QKA917708:QKA917800 QTW917708:QTW917800 RDS917708:RDS917800 RNO917708:RNO917800 RXK917708:RXK917800 SHG917708:SHG917800 SRC917708:SRC917800 TAY917708:TAY917800 TKU917708:TKU917800 TUQ917708:TUQ917800 UEM917708:UEM917800 UOI917708:UOI917800 UYE917708:UYE917800 VIA917708:VIA917800 VRW917708:VRW917800 WBS917708:WBS917800 WLO917708:WLO917800 WVK917708:WVK917800 C983244:C983336 IY983244:IY983336 SU983244:SU983336 ACQ983244:ACQ983336 AMM983244:AMM983336 AWI983244:AWI983336 BGE983244:BGE983336 BQA983244:BQA983336 BZW983244:BZW983336 CJS983244:CJS983336 CTO983244:CTO983336 DDK983244:DDK983336 DNG983244:DNG983336 DXC983244:DXC983336 EGY983244:EGY983336 EQU983244:EQU983336 FAQ983244:FAQ983336 FKM983244:FKM983336 FUI983244:FUI983336 GEE983244:GEE983336 GOA983244:GOA983336 GXW983244:GXW983336 HHS983244:HHS983336 HRO983244:HRO983336 IBK983244:IBK983336 ILG983244:ILG983336 IVC983244:IVC983336 JEY983244:JEY983336 JOU983244:JOU983336 JYQ983244:JYQ983336 KIM983244:KIM983336 KSI983244:KSI983336 LCE983244:LCE983336 LMA983244:LMA983336 LVW983244:LVW983336 MFS983244:MFS983336 MPO983244:MPO983336 MZK983244:MZK983336 NJG983244:NJG983336 NTC983244:NTC983336 OCY983244:OCY983336 OMU983244:OMU983336 OWQ983244:OWQ983336 PGM983244:PGM983336 PQI983244:PQI983336 QAE983244:QAE983336 QKA983244:QKA983336 QTW983244:QTW983336 RDS983244:RDS983336 RNO983244:RNO983336 RXK983244:RXK983336 SHG983244:SHG983336 SRC983244:SRC983336 TAY983244:TAY983336 TKU983244:TKU983336 TUQ983244:TUQ983336 UEM983244:UEM983336 UOI983244:UOI983336 UYE983244:UYE983336 VIA983244:VIA983336 VRW983244:VRW983336 WBS983244:WBS983336 WLO983244:WLO983336 WVK983244:WVK983336">
      <formula1>INDIRECT($B$204)</formula1>
    </dataValidation>
    <dataValidation type="list" allowBlank="1" showInputMessage="1" showErrorMessage="1" sqref="C297:C334 IY297:IY334 SU297:SU334 ACQ297:ACQ334 AMM297:AMM334 AWI297:AWI334 BGE297:BGE334 BQA297:BQA334 BZW297:BZW334 CJS297:CJS334 CTO297:CTO334 DDK297:DDK334 DNG297:DNG334 DXC297:DXC334 EGY297:EGY334 EQU297:EQU334 FAQ297:FAQ334 FKM297:FKM334 FUI297:FUI334 GEE297:GEE334 GOA297:GOA334 GXW297:GXW334 HHS297:HHS334 HRO297:HRO334 IBK297:IBK334 ILG297:ILG334 IVC297:IVC334 JEY297:JEY334 JOU297:JOU334 JYQ297:JYQ334 KIM297:KIM334 KSI297:KSI334 LCE297:LCE334 LMA297:LMA334 LVW297:LVW334 MFS297:MFS334 MPO297:MPO334 MZK297:MZK334 NJG297:NJG334 NTC297:NTC334 OCY297:OCY334 OMU297:OMU334 OWQ297:OWQ334 PGM297:PGM334 PQI297:PQI334 QAE297:QAE334 QKA297:QKA334 QTW297:QTW334 RDS297:RDS334 RNO297:RNO334 RXK297:RXK334 SHG297:SHG334 SRC297:SRC334 TAY297:TAY334 TKU297:TKU334 TUQ297:TUQ334 UEM297:UEM334 UOI297:UOI334 UYE297:UYE334 VIA297:VIA334 VRW297:VRW334 WBS297:WBS334 WLO297:WLO334 WVK297:WVK334 C65833:C65870 IY65833:IY65870 SU65833:SU65870 ACQ65833:ACQ65870 AMM65833:AMM65870 AWI65833:AWI65870 BGE65833:BGE65870 BQA65833:BQA65870 BZW65833:BZW65870 CJS65833:CJS65870 CTO65833:CTO65870 DDK65833:DDK65870 DNG65833:DNG65870 DXC65833:DXC65870 EGY65833:EGY65870 EQU65833:EQU65870 FAQ65833:FAQ65870 FKM65833:FKM65870 FUI65833:FUI65870 GEE65833:GEE65870 GOA65833:GOA65870 GXW65833:GXW65870 HHS65833:HHS65870 HRO65833:HRO65870 IBK65833:IBK65870 ILG65833:ILG65870 IVC65833:IVC65870 JEY65833:JEY65870 JOU65833:JOU65870 JYQ65833:JYQ65870 KIM65833:KIM65870 KSI65833:KSI65870 LCE65833:LCE65870 LMA65833:LMA65870 LVW65833:LVW65870 MFS65833:MFS65870 MPO65833:MPO65870 MZK65833:MZK65870 NJG65833:NJG65870 NTC65833:NTC65870 OCY65833:OCY65870 OMU65833:OMU65870 OWQ65833:OWQ65870 PGM65833:PGM65870 PQI65833:PQI65870 QAE65833:QAE65870 QKA65833:QKA65870 QTW65833:QTW65870 RDS65833:RDS65870 RNO65833:RNO65870 RXK65833:RXK65870 SHG65833:SHG65870 SRC65833:SRC65870 TAY65833:TAY65870 TKU65833:TKU65870 TUQ65833:TUQ65870 UEM65833:UEM65870 UOI65833:UOI65870 UYE65833:UYE65870 VIA65833:VIA65870 VRW65833:VRW65870 WBS65833:WBS65870 WLO65833:WLO65870 WVK65833:WVK65870 C131369:C131406 IY131369:IY131406 SU131369:SU131406 ACQ131369:ACQ131406 AMM131369:AMM131406 AWI131369:AWI131406 BGE131369:BGE131406 BQA131369:BQA131406 BZW131369:BZW131406 CJS131369:CJS131406 CTO131369:CTO131406 DDK131369:DDK131406 DNG131369:DNG131406 DXC131369:DXC131406 EGY131369:EGY131406 EQU131369:EQU131406 FAQ131369:FAQ131406 FKM131369:FKM131406 FUI131369:FUI131406 GEE131369:GEE131406 GOA131369:GOA131406 GXW131369:GXW131406 HHS131369:HHS131406 HRO131369:HRO131406 IBK131369:IBK131406 ILG131369:ILG131406 IVC131369:IVC131406 JEY131369:JEY131406 JOU131369:JOU131406 JYQ131369:JYQ131406 KIM131369:KIM131406 KSI131369:KSI131406 LCE131369:LCE131406 LMA131369:LMA131406 LVW131369:LVW131406 MFS131369:MFS131406 MPO131369:MPO131406 MZK131369:MZK131406 NJG131369:NJG131406 NTC131369:NTC131406 OCY131369:OCY131406 OMU131369:OMU131406 OWQ131369:OWQ131406 PGM131369:PGM131406 PQI131369:PQI131406 QAE131369:QAE131406 QKA131369:QKA131406 QTW131369:QTW131406 RDS131369:RDS131406 RNO131369:RNO131406 RXK131369:RXK131406 SHG131369:SHG131406 SRC131369:SRC131406 TAY131369:TAY131406 TKU131369:TKU131406 TUQ131369:TUQ131406 UEM131369:UEM131406 UOI131369:UOI131406 UYE131369:UYE131406 VIA131369:VIA131406 VRW131369:VRW131406 WBS131369:WBS131406 WLO131369:WLO131406 WVK131369:WVK131406 C196905:C196942 IY196905:IY196942 SU196905:SU196942 ACQ196905:ACQ196942 AMM196905:AMM196942 AWI196905:AWI196942 BGE196905:BGE196942 BQA196905:BQA196942 BZW196905:BZW196942 CJS196905:CJS196942 CTO196905:CTO196942 DDK196905:DDK196942 DNG196905:DNG196942 DXC196905:DXC196942 EGY196905:EGY196942 EQU196905:EQU196942 FAQ196905:FAQ196942 FKM196905:FKM196942 FUI196905:FUI196942 GEE196905:GEE196942 GOA196905:GOA196942 GXW196905:GXW196942 HHS196905:HHS196942 HRO196905:HRO196942 IBK196905:IBK196942 ILG196905:ILG196942 IVC196905:IVC196942 JEY196905:JEY196942 JOU196905:JOU196942 JYQ196905:JYQ196942 KIM196905:KIM196942 KSI196905:KSI196942 LCE196905:LCE196942 LMA196905:LMA196942 LVW196905:LVW196942 MFS196905:MFS196942 MPO196905:MPO196942 MZK196905:MZK196942 NJG196905:NJG196942 NTC196905:NTC196942 OCY196905:OCY196942 OMU196905:OMU196942 OWQ196905:OWQ196942 PGM196905:PGM196942 PQI196905:PQI196942 QAE196905:QAE196942 QKA196905:QKA196942 QTW196905:QTW196942 RDS196905:RDS196942 RNO196905:RNO196942 RXK196905:RXK196942 SHG196905:SHG196942 SRC196905:SRC196942 TAY196905:TAY196942 TKU196905:TKU196942 TUQ196905:TUQ196942 UEM196905:UEM196942 UOI196905:UOI196942 UYE196905:UYE196942 VIA196905:VIA196942 VRW196905:VRW196942 WBS196905:WBS196942 WLO196905:WLO196942 WVK196905:WVK196942 C262441:C262478 IY262441:IY262478 SU262441:SU262478 ACQ262441:ACQ262478 AMM262441:AMM262478 AWI262441:AWI262478 BGE262441:BGE262478 BQA262441:BQA262478 BZW262441:BZW262478 CJS262441:CJS262478 CTO262441:CTO262478 DDK262441:DDK262478 DNG262441:DNG262478 DXC262441:DXC262478 EGY262441:EGY262478 EQU262441:EQU262478 FAQ262441:FAQ262478 FKM262441:FKM262478 FUI262441:FUI262478 GEE262441:GEE262478 GOA262441:GOA262478 GXW262441:GXW262478 HHS262441:HHS262478 HRO262441:HRO262478 IBK262441:IBK262478 ILG262441:ILG262478 IVC262441:IVC262478 JEY262441:JEY262478 JOU262441:JOU262478 JYQ262441:JYQ262478 KIM262441:KIM262478 KSI262441:KSI262478 LCE262441:LCE262478 LMA262441:LMA262478 LVW262441:LVW262478 MFS262441:MFS262478 MPO262441:MPO262478 MZK262441:MZK262478 NJG262441:NJG262478 NTC262441:NTC262478 OCY262441:OCY262478 OMU262441:OMU262478 OWQ262441:OWQ262478 PGM262441:PGM262478 PQI262441:PQI262478 QAE262441:QAE262478 QKA262441:QKA262478 QTW262441:QTW262478 RDS262441:RDS262478 RNO262441:RNO262478 RXK262441:RXK262478 SHG262441:SHG262478 SRC262441:SRC262478 TAY262441:TAY262478 TKU262441:TKU262478 TUQ262441:TUQ262478 UEM262441:UEM262478 UOI262441:UOI262478 UYE262441:UYE262478 VIA262441:VIA262478 VRW262441:VRW262478 WBS262441:WBS262478 WLO262441:WLO262478 WVK262441:WVK262478 C327977:C328014 IY327977:IY328014 SU327977:SU328014 ACQ327977:ACQ328014 AMM327977:AMM328014 AWI327977:AWI328014 BGE327977:BGE328014 BQA327977:BQA328014 BZW327977:BZW328014 CJS327977:CJS328014 CTO327977:CTO328014 DDK327977:DDK328014 DNG327977:DNG328014 DXC327977:DXC328014 EGY327977:EGY328014 EQU327977:EQU328014 FAQ327977:FAQ328014 FKM327977:FKM328014 FUI327977:FUI328014 GEE327977:GEE328014 GOA327977:GOA328014 GXW327977:GXW328014 HHS327977:HHS328014 HRO327977:HRO328014 IBK327977:IBK328014 ILG327977:ILG328014 IVC327977:IVC328014 JEY327977:JEY328014 JOU327977:JOU328014 JYQ327977:JYQ328014 KIM327977:KIM328014 KSI327977:KSI328014 LCE327977:LCE328014 LMA327977:LMA328014 LVW327977:LVW328014 MFS327977:MFS328014 MPO327977:MPO328014 MZK327977:MZK328014 NJG327977:NJG328014 NTC327977:NTC328014 OCY327977:OCY328014 OMU327977:OMU328014 OWQ327977:OWQ328014 PGM327977:PGM328014 PQI327977:PQI328014 QAE327977:QAE328014 QKA327977:QKA328014 QTW327977:QTW328014 RDS327977:RDS328014 RNO327977:RNO328014 RXK327977:RXK328014 SHG327977:SHG328014 SRC327977:SRC328014 TAY327977:TAY328014 TKU327977:TKU328014 TUQ327977:TUQ328014 UEM327977:UEM328014 UOI327977:UOI328014 UYE327977:UYE328014 VIA327977:VIA328014 VRW327977:VRW328014 WBS327977:WBS328014 WLO327977:WLO328014 WVK327977:WVK328014 C393513:C393550 IY393513:IY393550 SU393513:SU393550 ACQ393513:ACQ393550 AMM393513:AMM393550 AWI393513:AWI393550 BGE393513:BGE393550 BQA393513:BQA393550 BZW393513:BZW393550 CJS393513:CJS393550 CTO393513:CTO393550 DDK393513:DDK393550 DNG393513:DNG393550 DXC393513:DXC393550 EGY393513:EGY393550 EQU393513:EQU393550 FAQ393513:FAQ393550 FKM393513:FKM393550 FUI393513:FUI393550 GEE393513:GEE393550 GOA393513:GOA393550 GXW393513:GXW393550 HHS393513:HHS393550 HRO393513:HRO393550 IBK393513:IBK393550 ILG393513:ILG393550 IVC393513:IVC393550 JEY393513:JEY393550 JOU393513:JOU393550 JYQ393513:JYQ393550 KIM393513:KIM393550 KSI393513:KSI393550 LCE393513:LCE393550 LMA393513:LMA393550 LVW393513:LVW393550 MFS393513:MFS393550 MPO393513:MPO393550 MZK393513:MZK393550 NJG393513:NJG393550 NTC393513:NTC393550 OCY393513:OCY393550 OMU393513:OMU393550 OWQ393513:OWQ393550 PGM393513:PGM393550 PQI393513:PQI393550 QAE393513:QAE393550 QKA393513:QKA393550 QTW393513:QTW393550 RDS393513:RDS393550 RNO393513:RNO393550 RXK393513:RXK393550 SHG393513:SHG393550 SRC393513:SRC393550 TAY393513:TAY393550 TKU393513:TKU393550 TUQ393513:TUQ393550 UEM393513:UEM393550 UOI393513:UOI393550 UYE393513:UYE393550 VIA393513:VIA393550 VRW393513:VRW393550 WBS393513:WBS393550 WLO393513:WLO393550 WVK393513:WVK393550 C459049:C459086 IY459049:IY459086 SU459049:SU459086 ACQ459049:ACQ459086 AMM459049:AMM459086 AWI459049:AWI459086 BGE459049:BGE459086 BQA459049:BQA459086 BZW459049:BZW459086 CJS459049:CJS459086 CTO459049:CTO459086 DDK459049:DDK459086 DNG459049:DNG459086 DXC459049:DXC459086 EGY459049:EGY459086 EQU459049:EQU459086 FAQ459049:FAQ459086 FKM459049:FKM459086 FUI459049:FUI459086 GEE459049:GEE459086 GOA459049:GOA459086 GXW459049:GXW459086 HHS459049:HHS459086 HRO459049:HRO459086 IBK459049:IBK459086 ILG459049:ILG459086 IVC459049:IVC459086 JEY459049:JEY459086 JOU459049:JOU459086 JYQ459049:JYQ459086 KIM459049:KIM459086 KSI459049:KSI459086 LCE459049:LCE459086 LMA459049:LMA459086 LVW459049:LVW459086 MFS459049:MFS459086 MPO459049:MPO459086 MZK459049:MZK459086 NJG459049:NJG459086 NTC459049:NTC459086 OCY459049:OCY459086 OMU459049:OMU459086 OWQ459049:OWQ459086 PGM459049:PGM459086 PQI459049:PQI459086 QAE459049:QAE459086 QKA459049:QKA459086 QTW459049:QTW459086 RDS459049:RDS459086 RNO459049:RNO459086 RXK459049:RXK459086 SHG459049:SHG459086 SRC459049:SRC459086 TAY459049:TAY459086 TKU459049:TKU459086 TUQ459049:TUQ459086 UEM459049:UEM459086 UOI459049:UOI459086 UYE459049:UYE459086 VIA459049:VIA459086 VRW459049:VRW459086 WBS459049:WBS459086 WLO459049:WLO459086 WVK459049:WVK459086 C524585:C524622 IY524585:IY524622 SU524585:SU524622 ACQ524585:ACQ524622 AMM524585:AMM524622 AWI524585:AWI524622 BGE524585:BGE524622 BQA524585:BQA524622 BZW524585:BZW524622 CJS524585:CJS524622 CTO524585:CTO524622 DDK524585:DDK524622 DNG524585:DNG524622 DXC524585:DXC524622 EGY524585:EGY524622 EQU524585:EQU524622 FAQ524585:FAQ524622 FKM524585:FKM524622 FUI524585:FUI524622 GEE524585:GEE524622 GOA524585:GOA524622 GXW524585:GXW524622 HHS524585:HHS524622 HRO524585:HRO524622 IBK524585:IBK524622 ILG524585:ILG524622 IVC524585:IVC524622 JEY524585:JEY524622 JOU524585:JOU524622 JYQ524585:JYQ524622 KIM524585:KIM524622 KSI524585:KSI524622 LCE524585:LCE524622 LMA524585:LMA524622 LVW524585:LVW524622 MFS524585:MFS524622 MPO524585:MPO524622 MZK524585:MZK524622 NJG524585:NJG524622 NTC524585:NTC524622 OCY524585:OCY524622 OMU524585:OMU524622 OWQ524585:OWQ524622 PGM524585:PGM524622 PQI524585:PQI524622 QAE524585:QAE524622 QKA524585:QKA524622 QTW524585:QTW524622 RDS524585:RDS524622 RNO524585:RNO524622 RXK524585:RXK524622 SHG524585:SHG524622 SRC524585:SRC524622 TAY524585:TAY524622 TKU524585:TKU524622 TUQ524585:TUQ524622 UEM524585:UEM524622 UOI524585:UOI524622 UYE524585:UYE524622 VIA524585:VIA524622 VRW524585:VRW524622 WBS524585:WBS524622 WLO524585:WLO524622 WVK524585:WVK524622 C590121:C590158 IY590121:IY590158 SU590121:SU590158 ACQ590121:ACQ590158 AMM590121:AMM590158 AWI590121:AWI590158 BGE590121:BGE590158 BQA590121:BQA590158 BZW590121:BZW590158 CJS590121:CJS590158 CTO590121:CTO590158 DDK590121:DDK590158 DNG590121:DNG590158 DXC590121:DXC590158 EGY590121:EGY590158 EQU590121:EQU590158 FAQ590121:FAQ590158 FKM590121:FKM590158 FUI590121:FUI590158 GEE590121:GEE590158 GOA590121:GOA590158 GXW590121:GXW590158 HHS590121:HHS590158 HRO590121:HRO590158 IBK590121:IBK590158 ILG590121:ILG590158 IVC590121:IVC590158 JEY590121:JEY590158 JOU590121:JOU590158 JYQ590121:JYQ590158 KIM590121:KIM590158 KSI590121:KSI590158 LCE590121:LCE590158 LMA590121:LMA590158 LVW590121:LVW590158 MFS590121:MFS590158 MPO590121:MPO590158 MZK590121:MZK590158 NJG590121:NJG590158 NTC590121:NTC590158 OCY590121:OCY590158 OMU590121:OMU590158 OWQ590121:OWQ590158 PGM590121:PGM590158 PQI590121:PQI590158 QAE590121:QAE590158 QKA590121:QKA590158 QTW590121:QTW590158 RDS590121:RDS590158 RNO590121:RNO590158 RXK590121:RXK590158 SHG590121:SHG590158 SRC590121:SRC590158 TAY590121:TAY590158 TKU590121:TKU590158 TUQ590121:TUQ590158 UEM590121:UEM590158 UOI590121:UOI590158 UYE590121:UYE590158 VIA590121:VIA590158 VRW590121:VRW590158 WBS590121:WBS590158 WLO590121:WLO590158 WVK590121:WVK590158 C655657:C655694 IY655657:IY655694 SU655657:SU655694 ACQ655657:ACQ655694 AMM655657:AMM655694 AWI655657:AWI655694 BGE655657:BGE655694 BQA655657:BQA655694 BZW655657:BZW655694 CJS655657:CJS655694 CTO655657:CTO655694 DDK655657:DDK655694 DNG655657:DNG655694 DXC655657:DXC655694 EGY655657:EGY655694 EQU655657:EQU655694 FAQ655657:FAQ655694 FKM655657:FKM655694 FUI655657:FUI655694 GEE655657:GEE655694 GOA655657:GOA655694 GXW655657:GXW655694 HHS655657:HHS655694 HRO655657:HRO655694 IBK655657:IBK655694 ILG655657:ILG655694 IVC655657:IVC655694 JEY655657:JEY655694 JOU655657:JOU655694 JYQ655657:JYQ655694 KIM655657:KIM655694 KSI655657:KSI655694 LCE655657:LCE655694 LMA655657:LMA655694 LVW655657:LVW655694 MFS655657:MFS655694 MPO655657:MPO655694 MZK655657:MZK655694 NJG655657:NJG655694 NTC655657:NTC655694 OCY655657:OCY655694 OMU655657:OMU655694 OWQ655657:OWQ655694 PGM655657:PGM655694 PQI655657:PQI655694 QAE655657:QAE655694 QKA655657:QKA655694 QTW655657:QTW655694 RDS655657:RDS655694 RNO655657:RNO655694 RXK655657:RXK655694 SHG655657:SHG655694 SRC655657:SRC655694 TAY655657:TAY655694 TKU655657:TKU655694 TUQ655657:TUQ655694 UEM655657:UEM655694 UOI655657:UOI655694 UYE655657:UYE655694 VIA655657:VIA655694 VRW655657:VRW655694 WBS655657:WBS655694 WLO655657:WLO655694 WVK655657:WVK655694 C721193:C721230 IY721193:IY721230 SU721193:SU721230 ACQ721193:ACQ721230 AMM721193:AMM721230 AWI721193:AWI721230 BGE721193:BGE721230 BQA721193:BQA721230 BZW721193:BZW721230 CJS721193:CJS721230 CTO721193:CTO721230 DDK721193:DDK721230 DNG721193:DNG721230 DXC721193:DXC721230 EGY721193:EGY721230 EQU721193:EQU721230 FAQ721193:FAQ721230 FKM721193:FKM721230 FUI721193:FUI721230 GEE721193:GEE721230 GOA721193:GOA721230 GXW721193:GXW721230 HHS721193:HHS721230 HRO721193:HRO721230 IBK721193:IBK721230 ILG721193:ILG721230 IVC721193:IVC721230 JEY721193:JEY721230 JOU721193:JOU721230 JYQ721193:JYQ721230 KIM721193:KIM721230 KSI721193:KSI721230 LCE721193:LCE721230 LMA721193:LMA721230 LVW721193:LVW721230 MFS721193:MFS721230 MPO721193:MPO721230 MZK721193:MZK721230 NJG721193:NJG721230 NTC721193:NTC721230 OCY721193:OCY721230 OMU721193:OMU721230 OWQ721193:OWQ721230 PGM721193:PGM721230 PQI721193:PQI721230 QAE721193:QAE721230 QKA721193:QKA721230 QTW721193:QTW721230 RDS721193:RDS721230 RNO721193:RNO721230 RXK721193:RXK721230 SHG721193:SHG721230 SRC721193:SRC721230 TAY721193:TAY721230 TKU721193:TKU721230 TUQ721193:TUQ721230 UEM721193:UEM721230 UOI721193:UOI721230 UYE721193:UYE721230 VIA721193:VIA721230 VRW721193:VRW721230 WBS721193:WBS721230 WLO721193:WLO721230 WVK721193:WVK721230 C786729:C786766 IY786729:IY786766 SU786729:SU786766 ACQ786729:ACQ786766 AMM786729:AMM786766 AWI786729:AWI786766 BGE786729:BGE786766 BQA786729:BQA786766 BZW786729:BZW786766 CJS786729:CJS786766 CTO786729:CTO786766 DDK786729:DDK786766 DNG786729:DNG786766 DXC786729:DXC786766 EGY786729:EGY786766 EQU786729:EQU786766 FAQ786729:FAQ786766 FKM786729:FKM786766 FUI786729:FUI786766 GEE786729:GEE786766 GOA786729:GOA786766 GXW786729:GXW786766 HHS786729:HHS786766 HRO786729:HRO786766 IBK786729:IBK786766 ILG786729:ILG786766 IVC786729:IVC786766 JEY786729:JEY786766 JOU786729:JOU786766 JYQ786729:JYQ786766 KIM786729:KIM786766 KSI786729:KSI786766 LCE786729:LCE786766 LMA786729:LMA786766 LVW786729:LVW786766 MFS786729:MFS786766 MPO786729:MPO786766 MZK786729:MZK786766 NJG786729:NJG786766 NTC786729:NTC786766 OCY786729:OCY786766 OMU786729:OMU786766 OWQ786729:OWQ786766 PGM786729:PGM786766 PQI786729:PQI786766 QAE786729:QAE786766 QKA786729:QKA786766 QTW786729:QTW786766 RDS786729:RDS786766 RNO786729:RNO786766 RXK786729:RXK786766 SHG786729:SHG786766 SRC786729:SRC786766 TAY786729:TAY786766 TKU786729:TKU786766 TUQ786729:TUQ786766 UEM786729:UEM786766 UOI786729:UOI786766 UYE786729:UYE786766 VIA786729:VIA786766 VRW786729:VRW786766 WBS786729:WBS786766 WLO786729:WLO786766 WVK786729:WVK786766 C852265:C852302 IY852265:IY852302 SU852265:SU852302 ACQ852265:ACQ852302 AMM852265:AMM852302 AWI852265:AWI852302 BGE852265:BGE852302 BQA852265:BQA852302 BZW852265:BZW852302 CJS852265:CJS852302 CTO852265:CTO852302 DDK852265:DDK852302 DNG852265:DNG852302 DXC852265:DXC852302 EGY852265:EGY852302 EQU852265:EQU852302 FAQ852265:FAQ852302 FKM852265:FKM852302 FUI852265:FUI852302 GEE852265:GEE852302 GOA852265:GOA852302 GXW852265:GXW852302 HHS852265:HHS852302 HRO852265:HRO852302 IBK852265:IBK852302 ILG852265:ILG852302 IVC852265:IVC852302 JEY852265:JEY852302 JOU852265:JOU852302 JYQ852265:JYQ852302 KIM852265:KIM852302 KSI852265:KSI852302 LCE852265:LCE852302 LMA852265:LMA852302 LVW852265:LVW852302 MFS852265:MFS852302 MPO852265:MPO852302 MZK852265:MZK852302 NJG852265:NJG852302 NTC852265:NTC852302 OCY852265:OCY852302 OMU852265:OMU852302 OWQ852265:OWQ852302 PGM852265:PGM852302 PQI852265:PQI852302 QAE852265:QAE852302 QKA852265:QKA852302 QTW852265:QTW852302 RDS852265:RDS852302 RNO852265:RNO852302 RXK852265:RXK852302 SHG852265:SHG852302 SRC852265:SRC852302 TAY852265:TAY852302 TKU852265:TKU852302 TUQ852265:TUQ852302 UEM852265:UEM852302 UOI852265:UOI852302 UYE852265:UYE852302 VIA852265:VIA852302 VRW852265:VRW852302 WBS852265:WBS852302 WLO852265:WLO852302 WVK852265:WVK852302 C917801:C917838 IY917801:IY917838 SU917801:SU917838 ACQ917801:ACQ917838 AMM917801:AMM917838 AWI917801:AWI917838 BGE917801:BGE917838 BQA917801:BQA917838 BZW917801:BZW917838 CJS917801:CJS917838 CTO917801:CTO917838 DDK917801:DDK917838 DNG917801:DNG917838 DXC917801:DXC917838 EGY917801:EGY917838 EQU917801:EQU917838 FAQ917801:FAQ917838 FKM917801:FKM917838 FUI917801:FUI917838 GEE917801:GEE917838 GOA917801:GOA917838 GXW917801:GXW917838 HHS917801:HHS917838 HRO917801:HRO917838 IBK917801:IBK917838 ILG917801:ILG917838 IVC917801:IVC917838 JEY917801:JEY917838 JOU917801:JOU917838 JYQ917801:JYQ917838 KIM917801:KIM917838 KSI917801:KSI917838 LCE917801:LCE917838 LMA917801:LMA917838 LVW917801:LVW917838 MFS917801:MFS917838 MPO917801:MPO917838 MZK917801:MZK917838 NJG917801:NJG917838 NTC917801:NTC917838 OCY917801:OCY917838 OMU917801:OMU917838 OWQ917801:OWQ917838 PGM917801:PGM917838 PQI917801:PQI917838 QAE917801:QAE917838 QKA917801:QKA917838 QTW917801:QTW917838 RDS917801:RDS917838 RNO917801:RNO917838 RXK917801:RXK917838 SHG917801:SHG917838 SRC917801:SRC917838 TAY917801:TAY917838 TKU917801:TKU917838 TUQ917801:TUQ917838 UEM917801:UEM917838 UOI917801:UOI917838 UYE917801:UYE917838 VIA917801:VIA917838 VRW917801:VRW917838 WBS917801:WBS917838 WLO917801:WLO917838 WVK917801:WVK917838 C983337:C983374 IY983337:IY983374 SU983337:SU983374 ACQ983337:ACQ983374 AMM983337:AMM983374 AWI983337:AWI983374 BGE983337:BGE983374 BQA983337:BQA983374 BZW983337:BZW983374 CJS983337:CJS983374 CTO983337:CTO983374 DDK983337:DDK983374 DNG983337:DNG983374 DXC983337:DXC983374 EGY983337:EGY983374 EQU983337:EQU983374 FAQ983337:FAQ983374 FKM983337:FKM983374 FUI983337:FUI983374 GEE983337:GEE983374 GOA983337:GOA983374 GXW983337:GXW983374 HHS983337:HHS983374 HRO983337:HRO983374 IBK983337:IBK983374 ILG983337:ILG983374 IVC983337:IVC983374 JEY983337:JEY983374 JOU983337:JOU983374 JYQ983337:JYQ983374 KIM983337:KIM983374 KSI983337:KSI983374 LCE983337:LCE983374 LMA983337:LMA983374 LVW983337:LVW983374 MFS983337:MFS983374 MPO983337:MPO983374 MZK983337:MZK983374 NJG983337:NJG983374 NTC983337:NTC983374 OCY983337:OCY983374 OMU983337:OMU983374 OWQ983337:OWQ983374 PGM983337:PGM983374 PQI983337:PQI983374 QAE983337:QAE983374 QKA983337:QKA983374 QTW983337:QTW983374 RDS983337:RDS983374 RNO983337:RNO983374 RXK983337:RXK983374 SHG983337:SHG983374 SRC983337:SRC983374 TAY983337:TAY983374 TKU983337:TKU983374 TUQ983337:TUQ983374 UEM983337:UEM983374 UOI983337:UOI983374 UYE983337:UYE983374 VIA983337:VIA983374 VRW983337:VRW983374 WBS983337:WBS983374 WLO983337:WLO983374 WVK983337:WVK983374">
      <formula1>INDIRECT($B$297)</formula1>
    </dataValidation>
    <dataValidation type="list" allowBlank="1" showInputMessage="1" showErrorMessage="1" sqref="C335:C423 IY335:IY423 SU335:SU423 ACQ335:ACQ423 AMM335:AMM423 AWI335:AWI423 BGE335:BGE423 BQA335:BQA423 BZW335:BZW423 CJS335:CJS423 CTO335:CTO423 DDK335:DDK423 DNG335:DNG423 DXC335:DXC423 EGY335:EGY423 EQU335:EQU423 FAQ335:FAQ423 FKM335:FKM423 FUI335:FUI423 GEE335:GEE423 GOA335:GOA423 GXW335:GXW423 HHS335:HHS423 HRO335:HRO423 IBK335:IBK423 ILG335:ILG423 IVC335:IVC423 JEY335:JEY423 JOU335:JOU423 JYQ335:JYQ423 KIM335:KIM423 KSI335:KSI423 LCE335:LCE423 LMA335:LMA423 LVW335:LVW423 MFS335:MFS423 MPO335:MPO423 MZK335:MZK423 NJG335:NJG423 NTC335:NTC423 OCY335:OCY423 OMU335:OMU423 OWQ335:OWQ423 PGM335:PGM423 PQI335:PQI423 QAE335:QAE423 QKA335:QKA423 QTW335:QTW423 RDS335:RDS423 RNO335:RNO423 RXK335:RXK423 SHG335:SHG423 SRC335:SRC423 TAY335:TAY423 TKU335:TKU423 TUQ335:TUQ423 UEM335:UEM423 UOI335:UOI423 UYE335:UYE423 VIA335:VIA423 VRW335:VRW423 WBS335:WBS423 WLO335:WLO423 WVK335:WVK423 C65871:C65959 IY65871:IY65959 SU65871:SU65959 ACQ65871:ACQ65959 AMM65871:AMM65959 AWI65871:AWI65959 BGE65871:BGE65959 BQA65871:BQA65959 BZW65871:BZW65959 CJS65871:CJS65959 CTO65871:CTO65959 DDK65871:DDK65959 DNG65871:DNG65959 DXC65871:DXC65959 EGY65871:EGY65959 EQU65871:EQU65959 FAQ65871:FAQ65959 FKM65871:FKM65959 FUI65871:FUI65959 GEE65871:GEE65959 GOA65871:GOA65959 GXW65871:GXW65959 HHS65871:HHS65959 HRO65871:HRO65959 IBK65871:IBK65959 ILG65871:ILG65959 IVC65871:IVC65959 JEY65871:JEY65959 JOU65871:JOU65959 JYQ65871:JYQ65959 KIM65871:KIM65959 KSI65871:KSI65959 LCE65871:LCE65959 LMA65871:LMA65959 LVW65871:LVW65959 MFS65871:MFS65959 MPO65871:MPO65959 MZK65871:MZK65959 NJG65871:NJG65959 NTC65871:NTC65959 OCY65871:OCY65959 OMU65871:OMU65959 OWQ65871:OWQ65959 PGM65871:PGM65959 PQI65871:PQI65959 QAE65871:QAE65959 QKA65871:QKA65959 QTW65871:QTW65959 RDS65871:RDS65959 RNO65871:RNO65959 RXK65871:RXK65959 SHG65871:SHG65959 SRC65871:SRC65959 TAY65871:TAY65959 TKU65871:TKU65959 TUQ65871:TUQ65959 UEM65871:UEM65959 UOI65871:UOI65959 UYE65871:UYE65959 VIA65871:VIA65959 VRW65871:VRW65959 WBS65871:WBS65959 WLO65871:WLO65959 WVK65871:WVK65959 C131407:C131495 IY131407:IY131495 SU131407:SU131495 ACQ131407:ACQ131495 AMM131407:AMM131495 AWI131407:AWI131495 BGE131407:BGE131495 BQA131407:BQA131495 BZW131407:BZW131495 CJS131407:CJS131495 CTO131407:CTO131495 DDK131407:DDK131495 DNG131407:DNG131495 DXC131407:DXC131495 EGY131407:EGY131495 EQU131407:EQU131495 FAQ131407:FAQ131495 FKM131407:FKM131495 FUI131407:FUI131495 GEE131407:GEE131495 GOA131407:GOA131495 GXW131407:GXW131495 HHS131407:HHS131495 HRO131407:HRO131495 IBK131407:IBK131495 ILG131407:ILG131495 IVC131407:IVC131495 JEY131407:JEY131495 JOU131407:JOU131495 JYQ131407:JYQ131495 KIM131407:KIM131495 KSI131407:KSI131495 LCE131407:LCE131495 LMA131407:LMA131495 LVW131407:LVW131495 MFS131407:MFS131495 MPO131407:MPO131495 MZK131407:MZK131495 NJG131407:NJG131495 NTC131407:NTC131495 OCY131407:OCY131495 OMU131407:OMU131495 OWQ131407:OWQ131495 PGM131407:PGM131495 PQI131407:PQI131495 QAE131407:QAE131495 QKA131407:QKA131495 QTW131407:QTW131495 RDS131407:RDS131495 RNO131407:RNO131495 RXK131407:RXK131495 SHG131407:SHG131495 SRC131407:SRC131495 TAY131407:TAY131495 TKU131407:TKU131495 TUQ131407:TUQ131495 UEM131407:UEM131495 UOI131407:UOI131495 UYE131407:UYE131495 VIA131407:VIA131495 VRW131407:VRW131495 WBS131407:WBS131495 WLO131407:WLO131495 WVK131407:WVK131495 C196943:C197031 IY196943:IY197031 SU196943:SU197031 ACQ196943:ACQ197031 AMM196943:AMM197031 AWI196943:AWI197031 BGE196943:BGE197031 BQA196943:BQA197031 BZW196943:BZW197031 CJS196943:CJS197031 CTO196943:CTO197031 DDK196943:DDK197031 DNG196943:DNG197031 DXC196943:DXC197031 EGY196943:EGY197031 EQU196943:EQU197031 FAQ196943:FAQ197031 FKM196943:FKM197031 FUI196943:FUI197031 GEE196943:GEE197031 GOA196943:GOA197031 GXW196943:GXW197031 HHS196943:HHS197031 HRO196943:HRO197031 IBK196943:IBK197031 ILG196943:ILG197031 IVC196943:IVC197031 JEY196943:JEY197031 JOU196943:JOU197031 JYQ196943:JYQ197031 KIM196943:KIM197031 KSI196943:KSI197031 LCE196943:LCE197031 LMA196943:LMA197031 LVW196943:LVW197031 MFS196943:MFS197031 MPO196943:MPO197031 MZK196943:MZK197031 NJG196943:NJG197031 NTC196943:NTC197031 OCY196943:OCY197031 OMU196943:OMU197031 OWQ196943:OWQ197031 PGM196943:PGM197031 PQI196943:PQI197031 QAE196943:QAE197031 QKA196943:QKA197031 QTW196943:QTW197031 RDS196943:RDS197031 RNO196943:RNO197031 RXK196943:RXK197031 SHG196943:SHG197031 SRC196943:SRC197031 TAY196943:TAY197031 TKU196943:TKU197031 TUQ196943:TUQ197031 UEM196943:UEM197031 UOI196943:UOI197031 UYE196943:UYE197031 VIA196943:VIA197031 VRW196943:VRW197031 WBS196943:WBS197031 WLO196943:WLO197031 WVK196943:WVK197031 C262479:C262567 IY262479:IY262567 SU262479:SU262567 ACQ262479:ACQ262567 AMM262479:AMM262567 AWI262479:AWI262567 BGE262479:BGE262567 BQA262479:BQA262567 BZW262479:BZW262567 CJS262479:CJS262567 CTO262479:CTO262567 DDK262479:DDK262567 DNG262479:DNG262567 DXC262479:DXC262567 EGY262479:EGY262567 EQU262479:EQU262567 FAQ262479:FAQ262567 FKM262479:FKM262567 FUI262479:FUI262567 GEE262479:GEE262567 GOA262479:GOA262567 GXW262479:GXW262567 HHS262479:HHS262567 HRO262479:HRO262567 IBK262479:IBK262567 ILG262479:ILG262567 IVC262479:IVC262567 JEY262479:JEY262567 JOU262479:JOU262567 JYQ262479:JYQ262567 KIM262479:KIM262567 KSI262479:KSI262567 LCE262479:LCE262567 LMA262479:LMA262567 LVW262479:LVW262567 MFS262479:MFS262567 MPO262479:MPO262567 MZK262479:MZK262567 NJG262479:NJG262567 NTC262479:NTC262567 OCY262479:OCY262567 OMU262479:OMU262567 OWQ262479:OWQ262567 PGM262479:PGM262567 PQI262479:PQI262567 QAE262479:QAE262567 QKA262479:QKA262567 QTW262479:QTW262567 RDS262479:RDS262567 RNO262479:RNO262567 RXK262479:RXK262567 SHG262479:SHG262567 SRC262479:SRC262567 TAY262479:TAY262567 TKU262479:TKU262567 TUQ262479:TUQ262567 UEM262479:UEM262567 UOI262479:UOI262567 UYE262479:UYE262567 VIA262479:VIA262567 VRW262479:VRW262567 WBS262479:WBS262567 WLO262479:WLO262567 WVK262479:WVK262567 C328015:C328103 IY328015:IY328103 SU328015:SU328103 ACQ328015:ACQ328103 AMM328015:AMM328103 AWI328015:AWI328103 BGE328015:BGE328103 BQA328015:BQA328103 BZW328015:BZW328103 CJS328015:CJS328103 CTO328015:CTO328103 DDK328015:DDK328103 DNG328015:DNG328103 DXC328015:DXC328103 EGY328015:EGY328103 EQU328015:EQU328103 FAQ328015:FAQ328103 FKM328015:FKM328103 FUI328015:FUI328103 GEE328015:GEE328103 GOA328015:GOA328103 GXW328015:GXW328103 HHS328015:HHS328103 HRO328015:HRO328103 IBK328015:IBK328103 ILG328015:ILG328103 IVC328015:IVC328103 JEY328015:JEY328103 JOU328015:JOU328103 JYQ328015:JYQ328103 KIM328015:KIM328103 KSI328015:KSI328103 LCE328015:LCE328103 LMA328015:LMA328103 LVW328015:LVW328103 MFS328015:MFS328103 MPO328015:MPO328103 MZK328015:MZK328103 NJG328015:NJG328103 NTC328015:NTC328103 OCY328015:OCY328103 OMU328015:OMU328103 OWQ328015:OWQ328103 PGM328015:PGM328103 PQI328015:PQI328103 QAE328015:QAE328103 QKA328015:QKA328103 QTW328015:QTW328103 RDS328015:RDS328103 RNO328015:RNO328103 RXK328015:RXK328103 SHG328015:SHG328103 SRC328015:SRC328103 TAY328015:TAY328103 TKU328015:TKU328103 TUQ328015:TUQ328103 UEM328015:UEM328103 UOI328015:UOI328103 UYE328015:UYE328103 VIA328015:VIA328103 VRW328015:VRW328103 WBS328015:WBS328103 WLO328015:WLO328103 WVK328015:WVK328103 C393551:C393639 IY393551:IY393639 SU393551:SU393639 ACQ393551:ACQ393639 AMM393551:AMM393639 AWI393551:AWI393639 BGE393551:BGE393639 BQA393551:BQA393639 BZW393551:BZW393639 CJS393551:CJS393639 CTO393551:CTO393639 DDK393551:DDK393639 DNG393551:DNG393639 DXC393551:DXC393639 EGY393551:EGY393639 EQU393551:EQU393639 FAQ393551:FAQ393639 FKM393551:FKM393639 FUI393551:FUI393639 GEE393551:GEE393639 GOA393551:GOA393639 GXW393551:GXW393639 HHS393551:HHS393639 HRO393551:HRO393639 IBK393551:IBK393639 ILG393551:ILG393639 IVC393551:IVC393639 JEY393551:JEY393639 JOU393551:JOU393639 JYQ393551:JYQ393639 KIM393551:KIM393639 KSI393551:KSI393639 LCE393551:LCE393639 LMA393551:LMA393639 LVW393551:LVW393639 MFS393551:MFS393639 MPO393551:MPO393639 MZK393551:MZK393639 NJG393551:NJG393639 NTC393551:NTC393639 OCY393551:OCY393639 OMU393551:OMU393639 OWQ393551:OWQ393639 PGM393551:PGM393639 PQI393551:PQI393639 QAE393551:QAE393639 QKA393551:QKA393639 QTW393551:QTW393639 RDS393551:RDS393639 RNO393551:RNO393639 RXK393551:RXK393639 SHG393551:SHG393639 SRC393551:SRC393639 TAY393551:TAY393639 TKU393551:TKU393639 TUQ393551:TUQ393639 UEM393551:UEM393639 UOI393551:UOI393639 UYE393551:UYE393639 VIA393551:VIA393639 VRW393551:VRW393639 WBS393551:WBS393639 WLO393551:WLO393639 WVK393551:WVK393639 C459087:C459175 IY459087:IY459175 SU459087:SU459175 ACQ459087:ACQ459175 AMM459087:AMM459175 AWI459087:AWI459175 BGE459087:BGE459175 BQA459087:BQA459175 BZW459087:BZW459175 CJS459087:CJS459175 CTO459087:CTO459175 DDK459087:DDK459175 DNG459087:DNG459175 DXC459087:DXC459175 EGY459087:EGY459175 EQU459087:EQU459175 FAQ459087:FAQ459175 FKM459087:FKM459175 FUI459087:FUI459175 GEE459087:GEE459175 GOA459087:GOA459175 GXW459087:GXW459175 HHS459087:HHS459175 HRO459087:HRO459175 IBK459087:IBK459175 ILG459087:ILG459175 IVC459087:IVC459175 JEY459087:JEY459175 JOU459087:JOU459175 JYQ459087:JYQ459175 KIM459087:KIM459175 KSI459087:KSI459175 LCE459087:LCE459175 LMA459087:LMA459175 LVW459087:LVW459175 MFS459087:MFS459175 MPO459087:MPO459175 MZK459087:MZK459175 NJG459087:NJG459175 NTC459087:NTC459175 OCY459087:OCY459175 OMU459087:OMU459175 OWQ459087:OWQ459175 PGM459087:PGM459175 PQI459087:PQI459175 QAE459087:QAE459175 QKA459087:QKA459175 QTW459087:QTW459175 RDS459087:RDS459175 RNO459087:RNO459175 RXK459087:RXK459175 SHG459087:SHG459175 SRC459087:SRC459175 TAY459087:TAY459175 TKU459087:TKU459175 TUQ459087:TUQ459175 UEM459087:UEM459175 UOI459087:UOI459175 UYE459087:UYE459175 VIA459087:VIA459175 VRW459087:VRW459175 WBS459087:WBS459175 WLO459087:WLO459175 WVK459087:WVK459175 C524623:C524711 IY524623:IY524711 SU524623:SU524711 ACQ524623:ACQ524711 AMM524623:AMM524711 AWI524623:AWI524711 BGE524623:BGE524711 BQA524623:BQA524711 BZW524623:BZW524711 CJS524623:CJS524711 CTO524623:CTO524711 DDK524623:DDK524711 DNG524623:DNG524711 DXC524623:DXC524711 EGY524623:EGY524711 EQU524623:EQU524711 FAQ524623:FAQ524711 FKM524623:FKM524711 FUI524623:FUI524711 GEE524623:GEE524711 GOA524623:GOA524711 GXW524623:GXW524711 HHS524623:HHS524711 HRO524623:HRO524711 IBK524623:IBK524711 ILG524623:ILG524711 IVC524623:IVC524711 JEY524623:JEY524711 JOU524623:JOU524711 JYQ524623:JYQ524711 KIM524623:KIM524711 KSI524623:KSI524711 LCE524623:LCE524711 LMA524623:LMA524711 LVW524623:LVW524711 MFS524623:MFS524711 MPO524623:MPO524711 MZK524623:MZK524711 NJG524623:NJG524711 NTC524623:NTC524711 OCY524623:OCY524711 OMU524623:OMU524711 OWQ524623:OWQ524711 PGM524623:PGM524711 PQI524623:PQI524711 QAE524623:QAE524711 QKA524623:QKA524711 QTW524623:QTW524711 RDS524623:RDS524711 RNO524623:RNO524711 RXK524623:RXK524711 SHG524623:SHG524711 SRC524623:SRC524711 TAY524623:TAY524711 TKU524623:TKU524711 TUQ524623:TUQ524711 UEM524623:UEM524711 UOI524623:UOI524711 UYE524623:UYE524711 VIA524623:VIA524711 VRW524623:VRW524711 WBS524623:WBS524711 WLO524623:WLO524711 WVK524623:WVK524711 C590159:C590247 IY590159:IY590247 SU590159:SU590247 ACQ590159:ACQ590247 AMM590159:AMM590247 AWI590159:AWI590247 BGE590159:BGE590247 BQA590159:BQA590247 BZW590159:BZW590247 CJS590159:CJS590247 CTO590159:CTO590247 DDK590159:DDK590247 DNG590159:DNG590247 DXC590159:DXC590247 EGY590159:EGY590247 EQU590159:EQU590247 FAQ590159:FAQ590247 FKM590159:FKM590247 FUI590159:FUI590247 GEE590159:GEE590247 GOA590159:GOA590247 GXW590159:GXW590247 HHS590159:HHS590247 HRO590159:HRO590247 IBK590159:IBK590247 ILG590159:ILG590247 IVC590159:IVC590247 JEY590159:JEY590247 JOU590159:JOU590247 JYQ590159:JYQ590247 KIM590159:KIM590247 KSI590159:KSI590247 LCE590159:LCE590247 LMA590159:LMA590247 LVW590159:LVW590247 MFS590159:MFS590247 MPO590159:MPO590247 MZK590159:MZK590247 NJG590159:NJG590247 NTC590159:NTC590247 OCY590159:OCY590247 OMU590159:OMU590247 OWQ590159:OWQ590247 PGM590159:PGM590247 PQI590159:PQI590247 QAE590159:QAE590247 QKA590159:QKA590247 QTW590159:QTW590247 RDS590159:RDS590247 RNO590159:RNO590247 RXK590159:RXK590247 SHG590159:SHG590247 SRC590159:SRC590247 TAY590159:TAY590247 TKU590159:TKU590247 TUQ590159:TUQ590247 UEM590159:UEM590247 UOI590159:UOI590247 UYE590159:UYE590247 VIA590159:VIA590247 VRW590159:VRW590247 WBS590159:WBS590247 WLO590159:WLO590247 WVK590159:WVK590247 C655695:C655783 IY655695:IY655783 SU655695:SU655783 ACQ655695:ACQ655783 AMM655695:AMM655783 AWI655695:AWI655783 BGE655695:BGE655783 BQA655695:BQA655783 BZW655695:BZW655783 CJS655695:CJS655783 CTO655695:CTO655783 DDK655695:DDK655783 DNG655695:DNG655783 DXC655695:DXC655783 EGY655695:EGY655783 EQU655695:EQU655783 FAQ655695:FAQ655783 FKM655695:FKM655783 FUI655695:FUI655783 GEE655695:GEE655783 GOA655695:GOA655783 GXW655695:GXW655783 HHS655695:HHS655783 HRO655695:HRO655783 IBK655695:IBK655783 ILG655695:ILG655783 IVC655695:IVC655783 JEY655695:JEY655783 JOU655695:JOU655783 JYQ655695:JYQ655783 KIM655695:KIM655783 KSI655695:KSI655783 LCE655695:LCE655783 LMA655695:LMA655783 LVW655695:LVW655783 MFS655695:MFS655783 MPO655695:MPO655783 MZK655695:MZK655783 NJG655695:NJG655783 NTC655695:NTC655783 OCY655695:OCY655783 OMU655695:OMU655783 OWQ655695:OWQ655783 PGM655695:PGM655783 PQI655695:PQI655783 QAE655695:QAE655783 QKA655695:QKA655783 QTW655695:QTW655783 RDS655695:RDS655783 RNO655695:RNO655783 RXK655695:RXK655783 SHG655695:SHG655783 SRC655695:SRC655783 TAY655695:TAY655783 TKU655695:TKU655783 TUQ655695:TUQ655783 UEM655695:UEM655783 UOI655695:UOI655783 UYE655695:UYE655783 VIA655695:VIA655783 VRW655695:VRW655783 WBS655695:WBS655783 WLO655695:WLO655783 WVK655695:WVK655783 C721231:C721319 IY721231:IY721319 SU721231:SU721319 ACQ721231:ACQ721319 AMM721231:AMM721319 AWI721231:AWI721319 BGE721231:BGE721319 BQA721231:BQA721319 BZW721231:BZW721319 CJS721231:CJS721319 CTO721231:CTO721319 DDK721231:DDK721319 DNG721231:DNG721319 DXC721231:DXC721319 EGY721231:EGY721319 EQU721231:EQU721319 FAQ721231:FAQ721319 FKM721231:FKM721319 FUI721231:FUI721319 GEE721231:GEE721319 GOA721231:GOA721319 GXW721231:GXW721319 HHS721231:HHS721319 HRO721231:HRO721319 IBK721231:IBK721319 ILG721231:ILG721319 IVC721231:IVC721319 JEY721231:JEY721319 JOU721231:JOU721319 JYQ721231:JYQ721319 KIM721231:KIM721319 KSI721231:KSI721319 LCE721231:LCE721319 LMA721231:LMA721319 LVW721231:LVW721319 MFS721231:MFS721319 MPO721231:MPO721319 MZK721231:MZK721319 NJG721231:NJG721319 NTC721231:NTC721319 OCY721231:OCY721319 OMU721231:OMU721319 OWQ721231:OWQ721319 PGM721231:PGM721319 PQI721231:PQI721319 QAE721231:QAE721319 QKA721231:QKA721319 QTW721231:QTW721319 RDS721231:RDS721319 RNO721231:RNO721319 RXK721231:RXK721319 SHG721231:SHG721319 SRC721231:SRC721319 TAY721231:TAY721319 TKU721231:TKU721319 TUQ721231:TUQ721319 UEM721231:UEM721319 UOI721231:UOI721319 UYE721231:UYE721319 VIA721231:VIA721319 VRW721231:VRW721319 WBS721231:WBS721319 WLO721231:WLO721319 WVK721231:WVK721319 C786767:C786855 IY786767:IY786855 SU786767:SU786855 ACQ786767:ACQ786855 AMM786767:AMM786855 AWI786767:AWI786855 BGE786767:BGE786855 BQA786767:BQA786855 BZW786767:BZW786855 CJS786767:CJS786855 CTO786767:CTO786855 DDK786767:DDK786855 DNG786767:DNG786855 DXC786767:DXC786855 EGY786767:EGY786855 EQU786767:EQU786855 FAQ786767:FAQ786855 FKM786767:FKM786855 FUI786767:FUI786855 GEE786767:GEE786855 GOA786767:GOA786855 GXW786767:GXW786855 HHS786767:HHS786855 HRO786767:HRO786855 IBK786767:IBK786855 ILG786767:ILG786855 IVC786767:IVC786855 JEY786767:JEY786855 JOU786767:JOU786855 JYQ786767:JYQ786855 KIM786767:KIM786855 KSI786767:KSI786855 LCE786767:LCE786855 LMA786767:LMA786855 LVW786767:LVW786855 MFS786767:MFS786855 MPO786767:MPO786855 MZK786767:MZK786855 NJG786767:NJG786855 NTC786767:NTC786855 OCY786767:OCY786855 OMU786767:OMU786855 OWQ786767:OWQ786855 PGM786767:PGM786855 PQI786767:PQI786855 QAE786767:QAE786855 QKA786767:QKA786855 QTW786767:QTW786855 RDS786767:RDS786855 RNO786767:RNO786855 RXK786767:RXK786855 SHG786767:SHG786855 SRC786767:SRC786855 TAY786767:TAY786855 TKU786767:TKU786855 TUQ786767:TUQ786855 UEM786767:UEM786855 UOI786767:UOI786855 UYE786767:UYE786855 VIA786767:VIA786855 VRW786767:VRW786855 WBS786767:WBS786855 WLO786767:WLO786855 WVK786767:WVK786855 C852303:C852391 IY852303:IY852391 SU852303:SU852391 ACQ852303:ACQ852391 AMM852303:AMM852391 AWI852303:AWI852391 BGE852303:BGE852391 BQA852303:BQA852391 BZW852303:BZW852391 CJS852303:CJS852391 CTO852303:CTO852391 DDK852303:DDK852391 DNG852303:DNG852391 DXC852303:DXC852391 EGY852303:EGY852391 EQU852303:EQU852391 FAQ852303:FAQ852391 FKM852303:FKM852391 FUI852303:FUI852391 GEE852303:GEE852391 GOA852303:GOA852391 GXW852303:GXW852391 HHS852303:HHS852391 HRO852303:HRO852391 IBK852303:IBK852391 ILG852303:ILG852391 IVC852303:IVC852391 JEY852303:JEY852391 JOU852303:JOU852391 JYQ852303:JYQ852391 KIM852303:KIM852391 KSI852303:KSI852391 LCE852303:LCE852391 LMA852303:LMA852391 LVW852303:LVW852391 MFS852303:MFS852391 MPO852303:MPO852391 MZK852303:MZK852391 NJG852303:NJG852391 NTC852303:NTC852391 OCY852303:OCY852391 OMU852303:OMU852391 OWQ852303:OWQ852391 PGM852303:PGM852391 PQI852303:PQI852391 QAE852303:QAE852391 QKA852303:QKA852391 QTW852303:QTW852391 RDS852303:RDS852391 RNO852303:RNO852391 RXK852303:RXK852391 SHG852303:SHG852391 SRC852303:SRC852391 TAY852303:TAY852391 TKU852303:TKU852391 TUQ852303:TUQ852391 UEM852303:UEM852391 UOI852303:UOI852391 UYE852303:UYE852391 VIA852303:VIA852391 VRW852303:VRW852391 WBS852303:WBS852391 WLO852303:WLO852391 WVK852303:WVK852391 C917839:C917927 IY917839:IY917927 SU917839:SU917927 ACQ917839:ACQ917927 AMM917839:AMM917927 AWI917839:AWI917927 BGE917839:BGE917927 BQA917839:BQA917927 BZW917839:BZW917927 CJS917839:CJS917927 CTO917839:CTO917927 DDK917839:DDK917927 DNG917839:DNG917927 DXC917839:DXC917927 EGY917839:EGY917927 EQU917839:EQU917927 FAQ917839:FAQ917927 FKM917839:FKM917927 FUI917839:FUI917927 GEE917839:GEE917927 GOA917839:GOA917927 GXW917839:GXW917927 HHS917839:HHS917927 HRO917839:HRO917927 IBK917839:IBK917927 ILG917839:ILG917927 IVC917839:IVC917927 JEY917839:JEY917927 JOU917839:JOU917927 JYQ917839:JYQ917927 KIM917839:KIM917927 KSI917839:KSI917927 LCE917839:LCE917927 LMA917839:LMA917927 LVW917839:LVW917927 MFS917839:MFS917927 MPO917839:MPO917927 MZK917839:MZK917927 NJG917839:NJG917927 NTC917839:NTC917927 OCY917839:OCY917927 OMU917839:OMU917927 OWQ917839:OWQ917927 PGM917839:PGM917927 PQI917839:PQI917927 QAE917839:QAE917927 QKA917839:QKA917927 QTW917839:QTW917927 RDS917839:RDS917927 RNO917839:RNO917927 RXK917839:RXK917927 SHG917839:SHG917927 SRC917839:SRC917927 TAY917839:TAY917927 TKU917839:TKU917927 TUQ917839:TUQ917927 UEM917839:UEM917927 UOI917839:UOI917927 UYE917839:UYE917927 VIA917839:VIA917927 VRW917839:VRW917927 WBS917839:WBS917927 WLO917839:WLO917927 WVK917839:WVK917927 C983375:C983463 IY983375:IY983463 SU983375:SU983463 ACQ983375:ACQ983463 AMM983375:AMM983463 AWI983375:AWI983463 BGE983375:BGE983463 BQA983375:BQA983463 BZW983375:BZW983463 CJS983375:CJS983463 CTO983375:CTO983463 DDK983375:DDK983463 DNG983375:DNG983463 DXC983375:DXC983463 EGY983375:EGY983463 EQU983375:EQU983463 FAQ983375:FAQ983463 FKM983375:FKM983463 FUI983375:FUI983463 GEE983375:GEE983463 GOA983375:GOA983463 GXW983375:GXW983463 HHS983375:HHS983463 HRO983375:HRO983463 IBK983375:IBK983463 ILG983375:ILG983463 IVC983375:IVC983463 JEY983375:JEY983463 JOU983375:JOU983463 JYQ983375:JYQ983463 KIM983375:KIM983463 KSI983375:KSI983463 LCE983375:LCE983463 LMA983375:LMA983463 LVW983375:LVW983463 MFS983375:MFS983463 MPO983375:MPO983463 MZK983375:MZK983463 NJG983375:NJG983463 NTC983375:NTC983463 OCY983375:OCY983463 OMU983375:OMU983463 OWQ983375:OWQ983463 PGM983375:PGM983463 PQI983375:PQI983463 QAE983375:QAE983463 QKA983375:QKA983463 QTW983375:QTW983463 RDS983375:RDS983463 RNO983375:RNO983463 RXK983375:RXK983463 SHG983375:SHG983463 SRC983375:SRC983463 TAY983375:TAY983463 TKU983375:TKU983463 TUQ983375:TUQ983463 UEM983375:UEM983463 UOI983375:UOI983463 UYE983375:UYE983463 VIA983375:VIA983463 VRW983375:VRW983463 WBS983375:WBS983463 WLO983375:WLO983463 WVK983375:WVK983463">
      <formula1>INDIRECT($B$335)</formula1>
    </dataValidation>
    <dataValidation type="list" allowBlank="1" showInputMessage="1" showErrorMessage="1" sqref="C424:C537 IY424:IY537 SU424:SU537 ACQ424:ACQ537 AMM424:AMM537 AWI424:AWI537 BGE424:BGE537 BQA424:BQA537 BZW424:BZW537 CJS424:CJS537 CTO424:CTO537 DDK424:DDK537 DNG424:DNG537 DXC424:DXC537 EGY424:EGY537 EQU424:EQU537 FAQ424:FAQ537 FKM424:FKM537 FUI424:FUI537 GEE424:GEE537 GOA424:GOA537 GXW424:GXW537 HHS424:HHS537 HRO424:HRO537 IBK424:IBK537 ILG424:ILG537 IVC424:IVC537 JEY424:JEY537 JOU424:JOU537 JYQ424:JYQ537 KIM424:KIM537 KSI424:KSI537 LCE424:LCE537 LMA424:LMA537 LVW424:LVW537 MFS424:MFS537 MPO424:MPO537 MZK424:MZK537 NJG424:NJG537 NTC424:NTC537 OCY424:OCY537 OMU424:OMU537 OWQ424:OWQ537 PGM424:PGM537 PQI424:PQI537 QAE424:QAE537 QKA424:QKA537 QTW424:QTW537 RDS424:RDS537 RNO424:RNO537 RXK424:RXK537 SHG424:SHG537 SRC424:SRC537 TAY424:TAY537 TKU424:TKU537 TUQ424:TUQ537 UEM424:UEM537 UOI424:UOI537 UYE424:UYE537 VIA424:VIA537 VRW424:VRW537 WBS424:WBS537 WLO424:WLO537 WVK424:WVK537 C65960:C66073 IY65960:IY66073 SU65960:SU66073 ACQ65960:ACQ66073 AMM65960:AMM66073 AWI65960:AWI66073 BGE65960:BGE66073 BQA65960:BQA66073 BZW65960:BZW66073 CJS65960:CJS66073 CTO65960:CTO66073 DDK65960:DDK66073 DNG65960:DNG66073 DXC65960:DXC66073 EGY65960:EGY66073 EQU65960:EQU66073 FAQ65960:FAQ66073 FKM65960:FKM66073 FUI65960:FUI66073 GEE65960:GEE66073 GOA65960:GOA66073 GXW65960:GXW66073 HHS65960:HHS66073 HRO65960:HRO66073 IBK65960:IBK66073 ILG65960:ILG66073 IVC65960:IVC66073 JEY65960:JEY66073 JOU65960:JOU66073 JYQ65960:JYQ66073 KIM65960:KIM66073 KSI65960:KSI66073 LCE65960:LCE66073 LMA65960:LMA66073 LVW65960:LVW66073 MFS65960:MFS66073 MPO65960:MPO66073 MZK65960:MZK66073 NJG65960:NJG66073 NTC65960:NTC66073 OCY65960:OCY66073 OMU65960:OMU66073 OWQ65960:OWQ66073 PGM65960:PGM66073 PQI65960:PQI66073 QAE65960:QAE66073 QKA65960:QKA66073 QTW65960:QTW66073 RDS65960:RDS66073 RNO65960:RNO66073 RXK65960:RXK66073 SHG65960:SHG66073 SRC65960:SRC66073 TAY65960:TAY66073 TKU65960:TKU66073 TUQ65960:TUQ66073 UEM65960:UEM66073 UOI65960:UOI66073 UYE65960:UYE66073 VIA65960:VIA66073 VRW65960:VRW66073 WBS65960:WBS66073 WLO65960:WLO66073 WVK65960:WVK66073 C131496:C131609 IY131496:IY131609 SU131496:SU131609 ACQ131496:ACQ131609 AMM131496:AMM131609 AWI131496:AWI131609 BGE131496:BGE131609 BQA131496:BQA131609 BZW131496:BZW131609 CJS131496:CJS131609 CTO131496:CTO131609 DDK131496:DDK131609 DNG131496:DNG131609 DXC131496:DXC131609 EGY131496:EGY131609 EQU131496:EQU131609 FAQ131496:FAQ131609 FKM131496:FKM131609 FUI131496:FUI131609 GEE131496:GEE131609 GOA131496:GOA131609 GXW131496:GXW131609 HHS131496:HHS131609 HRO131496:HRO131609 IBK131496:IBK131609 ILG131496:ILG131609 IVC131496:IVC131609 JEY131496:JEY131609 JOU131496:JOU131609 JYQ131496:JYQ131609 KIM131496:KIM131609 KSI131496:KSI131609 LCE131496:LCE131609 LMA131496:LMA131609 LVW131496:LVW131609 MFS131496:MFS131609 MPO131496:MPO131609 MZK131496:MZK131609 NJG131496:NJG131609 NTC131496:NTC131609 OCY131496:OCY131609 OMU131496:OMU131609 OWQ131496:OWQ131609 PGM131496:PGM131609 PQI131496:PQI131609 QAE131496:QAE131609 QKA131496:QKA131609 QTW131496:QTW131609 RDS131496:RDS131609 RNO131496:RNO131609 RXK131496:RXK131609 SHG131496:SHG131609 SRC131496:SRC131609 TAY131496:TAY131609 TKU131496:TKU131609 TUQ131496:TUQ131609 UEM131496:UEM131609 UOI131496:UOI131609 UYE131496:UYE131609 VIA131496:VIA131609 VRW131496:VRW131609 WBS131496:WBS131609 WLO131496:WLO131609 WVK131496:WVK131609 C197032:C197145 IY197032:IY197145 SU197032:SU197145 ACQ197032:ACQ197145 AMM197032:AMM197145 AWI197032:AWI197145 BGE197032:BGE197145 BQA197032:BQA197145 BZW197032:BZW197145 CJS197032:CJS197145 CTO197032:CTO197145 DDK197032:DDK197145 DNG197032:DNG197145 DXC197032:DXC197145 EGY197032:EGY197145 EQU197032:EQU197145 FAQ197032:FAQ197145 FKM197032:FKM197145 FUI197032:FUI197145 GEE197032:GEE197145 GOA197032:GOA197145 GXW197032:GXW197145 HHS197032:HHS197145 HRO197032:HRO197145 IBK197032:IBK197145 ILG197032:ILG197145 IVC197032:IVC197145 JEY197032:JEY197145 JOU197032:JOU197145 JYQ197032:JYQ197145 KIM197032:KIM197145 KSI197032:KSI197145 LCE197032:LCE197145 LMA197032:LMA197145 LVW197032:LVW197145 MFS197032:MFS197145 MPO197032:MPO197145 MZK197032:MZK197145 NJG197032:NJG197145 NTC197032:NTC197145 OCY197032:OCY197145 OMU197032:OMU197145 OWQ197032:OWQ197145 PGM197032:PGM197145 PQI197032:PQI197145 QAE197032:QAE197145 QKA197032:QKA197145 QTW197032:QTW197145 RDS197032:RDS197145 RNO197032:RNO197145 RXK197032:RXK197145 SHG197032:SHG197145 SRC197032:SRC197145 TAY197032:TAY197145 TKU197032:TKU197145 TUQ197032:TUQ197145 UEM197032:UEM197145 UOI197032:UOI197145 UYE197032:UYE197145 VIA197032:VIA197145 VRW197032:VRW197145 WBS197032:WBS197145 WLO197032:WLO197145 WVK197032:WVK197145 C262568:C262681 IY262568:IY262681 SU262568:SU262681 ACQ262568:ACQ262681 AMM262568:AMM262681 AWI262568:AWI262681 BGE262568:BGE262681 BQA262568:BQA262681 BZW262568:BZW262681 CJS262568:CJS262681 CTO262568:CTO262681 DDK262568:DDK262681 DNG262568:DNG262681 DXC262568:DXC262681 EGY262568:EGY262681 EQU262568:EQU262681 FAQ262568:FAQ262681 FKM262568:FKM262681 FUI262568:FUI262681 GEE262568:GEE262681 GOA262568:GOA262681 GXW262568:GXW262681 HHS262568:HHS262681 HRO262568:HRO262681 IBK262568:IBK262681 ILG262568:ILG262681 IVC262568:IVC262681 JEY262568:JEY262681 JOU262568:JOU262681 JYQ262568:JYQ262681 KIM262568:KIM262681 KSI262568:KSI262681 LCE262568:LCE262681 LMA262568:LMA262681 LVW262568:LVW262681 MFS262568:MFS262681 MPO262568:MPO262681 MZK262568:MZK262681 NJG262568:NJG262681 NTC262568:NTC262681 OCY262568:OCY262681 OMU262568:OMU262681 OWQ262568:OWQ262681 PGM262568:PGM262681 PQI262568:PQI262681 QAE262568:QAE262681 QKA262568:QKA262681 QTW262568:QTW262681 RDS262568:RDS262681 RNO262568:RNO262681 RXK262568:RXK262681 SHG262568:SHG262681 SRC262568:SRC262681 TAY262568:TAY262681 TKU262568:TKU262681 TUQ262568:TUQ262681 UEM262568:UEM262681 UOI262568:UOI262681 UYE262568:UYE262681 VIA262568:VIA262681 VRW262568:VRW262681 WBS262568:WBS262681 WLO262568:WLO262681 WVK262568:WVK262681 C328104:C328217 IY328104:IY328217 SU328104:SU328217 ACQ328104:ACQ328217 AMM328104:AMM328217 AWI328104:AWI328217 BGE328104:BGE328217 BQA328104:BQA328217 BZW328104:BZW328217 CJS328104:CJS328217 CTO328104:CTO328217 DDK328104:DDK328217 DNG328104:DNG328217 DXC328104:DXC328217 EGY328104:EGY328217 EQU328104:EQU328217 FAQ328104:FAQ328217 FKM328104:FKM328217 FUI328104:FUI328217 GEE328104:GEE328217 GOA328104:GOA328217 GXW328104:GXW328217 HHS328104:HHS328217 HRO328104:HRO328217 IBK328104:IBK328217 ILG328104:ILG328217 IVC328104:IVC328217 JEY328104:JEY328217 JOU328104:JOU328217 JYQ328104:JYQ328217 KIM328104:KIM328217 KSI328104:KSI328217 LCE328104:LCE328217 LMA328104:LMA328217 LVW328104:LVW328217 MFS328104:MFS328217 MPO328104:MPO328217 MZK328104:MZK328217 NJG328104:NJG328217 NTC328104:NTC328217 OCY328104:OCY328217 OMU328104:OMU328217 OWQ328104:OWQ328217 PGM328104:PGM328217 PQI328104:PQI328217 QAE328104:QAE328217 QKA328104:QKA328217 QTW328104:QTW328217 RDS328104:RDS328217 RNO328104:RNO328217 RXK328104:RXK328217 SHG328104:SHG328217 SRC328104:SRC328217 TAY328104:TAY328217 TKU328104:TKU328217 TUQ328104:TUQ328217 UEM328104:UEM328217 UOI328104:UOI328217 UYE328104:UYE328217 VIA328104:VIA328217 VRW328104:VRW328217 WBS328104:WBS328217 WLO328104:WLO328217 WVK328104:WVK328217 C393640:C393753 IY393640:IY393753 SU393640:SU393753 ACQ393640:ACQ393753 AMM393640:AMM393753 AWI393640:AWI393753 BGE393640:BGE393753 BQA393640:BQA393753 BZW393640:BZW393753 CJS393640:CJS393753 CTO393640:CTO393753 DDK393640:DDK393753 DNG393640:DNG393753 DXC393640:DXC393753 EGY393640:EGY393753 EQU393640:EQU393753 FAQ393640:FAQ393753 FKM393640:FKM393753 FUI393640:FUI393753 GEE393640:GEE393753 GOA393640:GOA393753 GXW393640:GXW393753 HHS393640:HHS393753 HRO393640:HRO393753 IBK393640:IBK393753 ILG393640:ILG393753 IVC393640:IVC393753 JEY393640:JEY393753 JOU393640:JOU393753 JYQ393640:JYQ393753 KIM393640:KIM393753 KSI393640:KSI393753 LCE393640:LCE393753 LMA393640:LMA393753 LVW393640:LVW393753 MFS393640:MFS393753 MPO393640:MPO393753 MZK393640:MZK393753 NJG393640:NJG393753 NTC393640:NTC393753 OCY393640:OCY393753 OMU393640:OMU393753 OWQ393640:OWQ393753 PGM393640:PGM393753 PQI393640:PQI393753 QAE393640:QAE393753 QKA393640:QKA393753 QTW393640:QTW393753 RDS393640:RDS393753 RNO393640:RNO393753 RXK393640:RXK393753 SHG393640:SHG393753 SRC393640:SRC393753 TAY393640:TAY393753 TKU393640:TKU393753 TUQ393640:TUQ393753 UEM393640:UEM393753 UOI393640:UOI393753 UYE393640:UYE393753 VIA393640:VIA393753 VRW393640:VRW393753 WBS393640:WBS393753 WLO393640:WLO393753 WVK393640:WVK393753 C459176:C459289 IY459176:IY459289 SU459176:SU459289 ACQ459176:ACQ459289 AMM459176:AMM459289 AWI459176:AWI459289 BGE459176:BGE459289 BQA459176:BQA459289 BZW459176:BZW459289 CJS459176:CJS459289 CTO459176:CTO459289 DDK459176:DDK459289 DNG459176:DNG459289 DXC459176:DXC459289 EGY459176:EGY459289 EQU459176:EQU459289 FAQ459176:FAQ459289 FKM459176:FKM459289 FUI459176:FUI459289 GEE459176:GEE459289 GOA459176:GOA459289 GXW459176:GXW459289 HHS459176:HHS459289 HRO459176:HRO459289 IBK459176:IBK459289 ILG459176:ILG459289 IVC459176:IVC459289 JEY459176:JEY459289 JOU459176:JOU459289 JYQ459176:JYQ459289 KIM459176:KIM459289 KSI459176:KSI459289 LCE459176:LCE459289 LMA459176:LMA459289 LVW459176:LVW459289 MFS459176:MFS459289 MPO459176:MPO459289 MZK459176:MZK459289 NJG459176:NJG459289 NTC459176:NTC459289 OCY459176:OCY459289 OMU459176:OMU459289 OWQ459176:OWQ459289 PGM459176:PGM459289 PQI459176:PQI459289 QAE459176:QAE459289 QKA459176:QKA459289 QTW459176:QTW459289 RDS459176:RDS459289 RNO459176:RNO459289 RXK459176:RXK459289 SHG459176:SHG459289 SRC459176:SRC459289 TAY459176:TAY459289 TKU459176:TKU459289 TUQ459176:TUQ459289 UEM459176:UEM459289 UOI459176:UOI459289 UYE459176:UYE459289 VIA459176:VIA459289 VRW459176:VRW459289 WBS459176:WBS459289 WLO459176:WLO459289 WVK459176:WVK459289 C524712:C524825 IY524712:IY524825 SU524712:SU524825 ACQ524712:ACQ524825 AMM524712:AMM524825 AWI524712:AWI524825 BGE524712:BGE524825 BQA524712:BQA524825 BZW524712:BZW524825 CJS524712:CJS524825 CTO524712:CTO524825 DDK524712:DDK524825 DNG524712:DNG524825 DXC524712:DXC524825 EGY524712:EGY524825 EQU524712:EQU524825 FAQ524712:FAQ524825 FKM524712:FKM524825 FUI524712:FUI524825 GEE524712:GEE524825 GOA524712:GOA524825 GXW524712:GXW524825 HHS524712:HHS524825 HRO524712:HRO524825 IBK524712:IBK524825 ILG524712:ILG524825 IVC524712:IVC524825 JEY524712:JEY524825 JOU524712:JOU524825 JYQ524712:JYQ524825 KIM524712:KIM524825 KSI524712:KSI524825 LCE524712:LCE524825 LMA524712:LMA524825 LVW524712:LVW524825 MFS524712:MFS524825 MPO524712:MPO524825 MZK524712:MZK524825 NJG524712:NJG524825 NTC524712:NTC524825 OCY524712:OCY524825 OMU524712:OMU524825 OWQ524712:OWQ524825 PGM524712:PGM524825 PQI524712:PQI524825 QAE524712:QAE524825 QKA524712:QKA524825 QTW524712:QTW524825 RDS524712:RDS524825 RNO524712:RNO524825 RXK524712:RXK524825 SHG524712:SHG524825 SRC524712:SRC524825 TAY524712:TAY524825 TKU524712:TKU524825 TUQ524712:TUQ524825 UEM524712:UEM524825 UOI524712:UOI524825 UYE524712:UYE524825 VIA524712:VIA524825 VRW524712:VRW524825 WBS524712:WBS524825 WLO524712:WLO524825 WVK524712:WVK524825 C590248:C590361 IY590248:IY590361 SU590248:SU590361 ACQ590248:ACQ590361 AMM590248:AMM590361 AWI590248:AWI590361 BGE590248:BGE590361 BQA590248:BQA590361 BZW590248:BZW590361 CJS590248:CJS590361 CTO590248:CTO590361 DDK590248:DDK590361 DNG590248:DNG590361 DXC590248:DXC590361 EGY590248:EGY590361 EQU590248:EQU590361 FAQ590248:FAQ590361 FKM590248:FKM590361 FUI590248:FUI590361 GEE590248:GEE590361 GOA590248:GOA590361 GXW590248:GXW590361 HHS590248:HHS590361 HRO590248:HRO590361 IBK590248:IBK590361 ILG590248:ILG590361 IVC590248:IVC590361 JEY590248:JEY590361 JOU590248:JOU590361 JYQ590248:JYQ590361 KIM590248:KIM590361 KSI590248:KSI590361 LCE590248:LCE590361 LMA590248:LMA590361 LVW590248:LVW590361 MFS590248:MFS590361 MPO590248:MPO590361 MZK590248:MZK590361 NJG590248:NJG590361 NTC590248:NTC590361 OCY590248:OCY590361 OMU590248:OMU590361 OWQ590248:OWQ590361 PGM590248:PGM590361 PQI590248:PQI590361 QAE590248:QAE590361 QKA590248:QKA590361 QTW590248:QTW590361 RDS590248:RDS590361 RNO590248:RNO590361 RXK590248:RXK590361 SHG590248:SHG590361 SRC590248:SRC590361 TAY590248:TAY590361 TKU590248:TKU590361 TUQ590248:TUQ590361 UEM590248:UEM590361 UOI590248:UOI590361 UYE590248:UYE590361 VIA590248:VIA590361 VRW590248:VRW590361 WBS590248:WBS590361 WLO590248:WLO590361 WVK590248:WVK590361 C655784:C655897 IY655784:IY655897 SU655784:SU655897 ACQ655784:ACQ655897 AMM655784:AMM655897 AWI655784:AWI655897 BGE655784:BGE655897 BQA655784:BQA655897 BZW655784:BZW655897 CJS655784:CJS655897 CTO655784:CTO655897 DDK655784:DDK655897 DNG655784:DNG655897 DXC655784:DXC655897 EGY655784:EGY655897 EQU655784:EQU655897 FAQ655784:FAQ655897 FKM655784:FKM655897 FUI655784:FUI655897 GEE655784:GEE655897 GOA655784:GOA655897 GXW655784:GXW655897 HHS655784:HHS655897 HRO655784:HRO655897 IBK655784:IBK655897 ILG655784:ILG655897 IVC655784:IVC655897 JEY655784:JEY655897 JOU655784:JOU655897 JYQ655784:JYQ655897 KIM655784:KIM655897 KSI655784:KSI655897 LCE655784:LCE655897 LMA655784:LMA655897 LVW655784:LVW655897 MFS655784:MFS655897 MPO655784:MPO655897 MZK655784:MZK655897 NJG655784:NJG655897 NTC655784:NTC655897 OCY655784:OCY655897 OMU655784:OMU655897 OWQ655784:OWQ655897 PGM655784:PGM655897 PQI655784:PQI655897 QAE655784:QAE655897 QKA655784:QKA655897 QTW655784:QTW655897 RDS655784:RDS655897 RNO655784:RNO655897 RXK655784:RXK655897 SHG655784:SHG655897 SRC655784:SRC655897 TAY655784:TAY655897 TKU655784:TKU655897 TUQ655784:TUQ655897 UEM655784:UEM655897 UOI655784:UOI655897 UYE655784:UYE655897 VIA655784:VIA655897 VRW655784:VRW655897 WBS655784:WBS655897 WLO655784:WLO655897 WVK655784:WVK655897 C721320:C721433 IY721320:IY721433 SU721320:SU721433 ACQ721320:ACQ721433 AMM721320:AMM721433 AWI721320:AWI721433 BGE721320:BGE721433 BQA721320:BQA721433 BZW721320:BZW721433 CJS721320:CJS721433 CTO721320:CTO721433 DDK721320:DDK721433 DNG721320:DNG721433 DXC721320:DXC721433 EGY721320:EGY721433 EQU721320:EQU721433 FAQ721320:FAQ721433 FKM721320:FKM721433 FUI721320:FUI721433 GEE721320:GEE721433 GOA721320:GOA721433 GXW721320:GXW721433 HHS721320:HHS721433 HRO721320:HRO721433 IBK721320:IBK721433 ILG721320:ILG721433 IVC721320:IVC721433 JEY721320:JEY721433 JOU721320:JOU721433 JYQ721320:JYQ721433 KIM721320:KIM721433 KSI721320:KSI721433 LCE721320:LCE721433 LMA721320:LMA721433 LVW721320:LVW721433 MFS721320:MFS721433 MPO721320:MPO721433 MZK721320:MZK721433 NJG721320:NJG721433 NTC721320:NTC721433 OCY721320:OCY721433 OMU721320:OMU721433 OWQ721320:OWQ721433 PGM721320:PGM721433 PQI721320:PQI721433 QAE721320:QAE721433 QKA721320:QKA721433 QTW721320:QTW721433 RDS721320:RDS721433 RNO721320:RNO721433 RXK721320:RXK721433 SHG721320:SHG721433 SRC721320:SRC721433 TAY721320:TAY721433 TKU721320:TKU721433 TUQ721320:TUQ721433 UEM721320:UEM721433 UOI721320:UOI721433 UYE721320:UYE721433 VIA721320:VIA721433 VRW721320:VRW721433 WBS721320:WBS721433 WLO721320:WLO721433 WVK721320:WVK721433 C786856:C786969 IY786856:IY786969 SU786856:SU786969 ACQ786856:ACQ786969 AMM786856:AMM786969 AWI786856:AWI786969 BGE786856:BGE786969 BQA786856:BQA786969 BZW786856:BZW786969 CJS786856:CJS786969 CTO786856:CTO786969 DDK786856:DDK786969 DNG786856:DNG786969 DXC786856:DXC786969 EGY786856:EGY786969 EQU786856:EQU786969 FAQ786856:FAQ786969 FKM786856:FKM786969 FUI786856:FUI786969 GEE786856:GEE786969 GOA786856:GOA786969 GXW786856:GXW786969 HHS786856:HHS786969 HRO786856:HRO786969 IBK786856:IBK786969 ILG786856:ILG786969 IVC786856:IVC786969 JEY786856:JEY786969 JOU786856:JOU786969 JYQ786856:JYQ786969 KIM786856:KIM786969 KSI786856:KSI786969 LCE786856:LCE786969 LMA786856:LMA786969 LVW786856:LVW786969 MFS786856:MFS786969 MPO786856:MPO786969 MZK786856:MZK786969 NJG786856:NJG786969 NTC786856:NTC786969 OCY786856:OCY786969 OMU786856:OMU786969 OWQ786856:OWQ786969 PGM786856:PGM786969 PQI786856:PQI786969 QAE786856:QAE786969 QKA786856:QKA786969 QTW786856:QTW786969 RDS786856:RDS786969 RNO786856:RNO786969 RXK786856:RXK786969 SHG786856:SHG786969 SRC786856:SRC786969 TAY786856:TAY786969 TKU786856:TKU786969 TUQ786856:TUQ786969 UEM786856:UEM786969 UOI786856:UOI786969 UYE786856:UYE786969 VIA786856:VIA786969 VRW786856:VRW786969 WBS786856:WBS786969 WLO786856:WLO786969 WVK786856:WVK786969 C852392:C852505 IY852392:IY852505 SU852392:SU852505 ACQ852392:ACQ852505 AMM852392:AMM852505 AWI852392:AWI852505 BGE852392:BGE852505 BQA852392:BQA852505 BZW852392:BZW852505 CJS852392:CJS852505 CTO852392:CTO852505 DDK852392:DDK852505 DNG852392:DNG852505 DXC852392:DXC852505 EGY852392:EGY852505 EQU852392:EQU852505 FAQ852392:FAQ852505 FKM852392:FKM852505 FUI852392:FUI852505 GEE852392:GEE852505 GOA852392:GOA852505 GXW852392:GXW852505 HHS852392:HHS852505 HRO852392:HRO852505 IBK852392:IBK852505 ILG852392:ILG852505 IVC852392:IVC852505 JEY852392:JEY852505 JOU852392:JOU852505 JYQ852392:JYQ852505 KIM852392:KIM852505 KSI852392:KSI852505 LCE852392:LCE852505 LMA852392:LMA852505 LVW852392:LVW852505 MFS852392:MFS852505 MPO852392:MPO852505 MZK852392:MZK852505 NJG852392:NJG852505 NTC852392:NTC852505 OCY852392:OCY852505 OMU852392:OMU852505 OWQ852392:OWQ852505 PGM852392:PGM852505 PQI852392:PQI852505 QAE852392:QAE852505 QKA852392:QKA852505 QTW852392:QTW852505 RDS852392:RDS852505 RNO852392:RNO852505 RXK852392:RXK852505 SHG852392:SHG852505 SRC852392:SRC852505 TAY852392:TAY852505 TKU852392:TKU852505 TUQ852392:TUQ852505 UEM852392:UEM852505 UOI852392:UOI852505 UYE852392:UYE852505 VIA852392:VIA852505 VRW852392:VRW852505 WBS852392:WBS852505 WLO852392:WLO852505 WVK852392:WVK852505 C917928:C918041 IY917928:IY918041 SU917928:SU918041 ACQ917928:ACQ918041 AMM917928:AMM918041 AWI917928:AWI918041 BGE917928:BGE918041 BQA917928:BQA918041 BZW917928:BZW918041 CJS917928:CJS918041 CTO917928:CTO918041 DDK917928:DDK918041 DNG917928:DNG918041 DXC917928:DXC918041 EGY917928:EGY918041 EQU917928:EQU918041 FAQ917928:FAQ918041 FKM917928:FKM918041 FUI917928:FUI918041 GEE917928:GEE918041 GOA917928:GOA918041 GXW917928:GXW918041 HHS917928:HHS918041 HRO917928:HRO918041 IBK917928:IBK918041 ILG917928:ILG918041 IVC917928:IVC918041 JEY917928:JEY918041 JOU917928:JOU918041 JYQ917928:JYQ918041 KIM917928:KIM918041 KSI917928:KSI918041 LCE917928:LCE918041 LMA917928:LMA918041 LVW917928:LVW918041 MFS917928:MFS918041 MPO917928:MPO918041 MZK917928:MZK918041 NJG917928:NJG918041 NTC917928:NTC918041 OCY917928:OCY918041 OMU917928:OMU918041 OWQ917928:OWQ918041 PGM917928:PGM918041 PQI917928:PQI918041 QAE917928:QAE918041 QKA917928:QKA918041 QTW917928:QTW918041 RDS917928:RDS918041 RNO917928:RNO918041 RXK917928:RXK918041 SHG917928:SHG918041 SRC917928:SRC918041 TAY917928:TAY918041 TKU917928:TKU918041 TUQ917928:TUQ918041 UEM917928:UEM918041 UOI917928:UOI918041 UYE917928:UYE918041 VIA917928:VIA918041 VRW917928:VRW918041 WBS917928:WBS918041 WLO917928:WLO918041 WVK917928:WVK918041 C983464:C983577 IY983464:IY983577 SU983464:SU983577 ACQ983464:ACQ983577 AMM983464:AMM983577 AWI983464:AWI983577 BGE983464:BGE983577 BQA983464:BQA983577 BZW983464:BZW983577 CJS983464:CJS983577 CTO983464:CTO983577 DDK983464:DDK983577 DNG983464:DNG983577 DXC983464:DXC983577 EGY983464:EGY983577 EQU983464:EQU983577 FAQ983464:FAQ983577 FKM983464:FKM983577 FUI983464:FUI983577 GEE983464:GEE983577 GOA983464:GOA983577 GXW983464:GXW983577 HHS983464:HHS983577 HRO983464:HRO983577 IBK983464:IBK983577 ILG983464:ILG983577 IVC983464:IVC983577 JEY983464:JEY983577 JOU983464:JOU983577 JYQ983464:JYQ983577 KIM983464:KIM983577 KSI983464:KSI983577 LCE983464:LCE983577 LMA983464:LMA983577 LVW983464:LVW983577 MFS983464:MFS983577 MPO983464:MPO983577 MZK983464:MZK983577 NJG983464:NJG983577 NTC983464:NTC983577 OCY983464:OCY983577 OMU983464:OMU983577 OWQ983464:OWQ983577 PGM983464:PGM983577 PQI983464:PQI983577 QAE983464:QAE983577 QKA983464:QKA983577 QTW983464:QTW983577 RDS983464:RDS983577 RNO983464:RNO983577 RXK983464:RXK983577 SHG983464:SHG983577 SRC983464:SRC983577 TAY983464:TAY983577 TKU983464:TKU983577 TUQ983464:TUQ983577 UEM983464:UEM983577 UOI983464:UOI983577 UYE983464:UYE983577 VIA983464:VIA983577 VRW983464:VRW983577 WBS983464:WBS983577 WLO983464:WLO983577 WVK983464:WVK983577">
      <formula1>INDIRECT($B$424)</formula1>
    </dataValidation>
    <dataValidation type="list" allowBlank="1" showInputMessage="1" showErrorMessage="1" sqref="C538:C551 IY538:IY551 SU538:SU551 ACQ538:ACQ551 AMM538:AMM551 AWI538:AWI551 BGE538:BGE551 BQA538:BQA551 BZW538:BZW551 CJS538:CJS551 CTO538:CTO551 DDK538:DDK551 DNG538:DNG551 DXC538:DXC551 EGY538:EGY551 EQU538:EQU551 FAQ538:FAQ551 FKM538:FKM551 FUI538:FUI551 GEE538:GEE551 GOA538:GOA551 GXW538:GXW551 HHS538:HHS551 HRO538:HRO551 IBK538:IBK551 ILG538:ILG551 IVC538:IVC551 JEY538:JEY551 JOU538:JOU551 JYQ538:JYQ551 KIM538:KIM551 KSI538:KSI551 LCE538:LCE551 LMA538:LMA551 LVW538:LVW551 MFS538:MFS551 MPO538:MPO551 MZK538:MZK551 NJG538:NJG551 NTC538:NTC551 OCY538:OCY551 OMU538:OMU551 OWQ538:OWQ551 PGM538:PGM551 PQI538:PQI551 QAE538:QAE551 QKA538:QKA551 QTW538:QTW551 RDS538:RDS551 RNO538:RNO551 RXK538:RXK551 SHG538:SHG551 SRC538:SRC551 TAY538:TAY551 TKU538:TKU551 TUQ538:TUQ551 UEM538:UEM551 UOI538:UOI551 UYE538:UYE551 VIA538:VIA551 VRW538:VRW551 WBS538:WBS551 WLO538:WLO551 WVK538:WVK551 C66074:C66087 IY66074:IY66087 SU66074:SU66087 ACQ66074:ACQ66087 AMM66074:AMM66087 AWI66074:AWI66087 BGE66074:BGE66087 BQA66074:BQA66087 BZW66074:BZW66087 CJS66074:CJS66087 CTO66074:CTO66087 DDK66074:DDK66087 DNG66074:DNG66087 DXC66074:DXC66087 EGY66074:EGY66087 EQU66074:EQU66087 FAQ66074:FAQ66087 FKM66074:FKM66087 FUI66074:FUI66087 GEE66074:GEE66087 GOA66074:GOA66087 GXW66074:GXW66087 HHS66074:HHS66087 HRO66074:HRO66087 IBK66074:IBK66087 ILG66074:ILG66087 IVC66074:IVC66087 JEY66074:JEY66087 JOU66074:JOU66087 JYQ66074:JYQ66087 KIM66074:KIM66087 KSI66074:KSI66087 LCE66074:LCE66087 LMA66074:LMA66087 LVW66074:LVW66087 MFS66074:MFS66087 MPO66074:MPO66087 MZK66074:MZK66087 NJG66074:NJG66087 NTC66074:NTC66087 OCY66074:OCY66087 OMU66074:OMU66087 OWQ66074:OWQ66087 PGM66074:PGM66087 PQI66074:PQI66087 QAE66074:QAE66087 QKA66074:QKA66087 QTW66074:QTW66087 RDS66074:RDS66087 RNO66074:RNO66087 RXK66074:RXK66087 SHG66074:SHG66087 SRC66074:SRC66087 TAY66074:TAY66087 TKU66074:TKU66087 TUQ66074:TUQ66087 UEM66074:UEM66087 UOI66074:UOI66087 UYE66074:UYE66087 VIA66074:VIA66087 VRW66074:VRW66087 WBS66074:WBS66087 WLO66074:WLO66087 WVK66074:WVK66087 C131610:C131623 IY131610:IY131623 SU131610:SU131623 ACQ131610:ACQ131623 AMM131610:AMM131623 AWI131610:AWI131623 BGE131610:BGE131623 BQA131610:BQA131623 BZW131610:BZW131623 CJS131610:CJS131623 CTO131610:CTO131623 DDK131610:DDK131623 DNG131610:DNG131623 DXC131610:DXC131623 EGY131610:EGY131623 EQU131610:EQU131623 FAQ131610:FAQ131623 FKM131610:FKM131623 FUI131610:FUI131623 GEE131610:GEE131623 GOA131610:GOA131623 GXW131610:GXW131623 HHS131610:HHS131623 HRO131610:HRO131623 IBK131610:IBK131623 ILG131610:ILG131623 IVC131610:IVC131623 JEY131610:JEY131623 JOU131610:JOU131623 JYQ131610:JYQ131623 KIM131610:KIM131623 KSI131610:KSI131623 LCE131610:LCE131623 LMA131610:LMA131623 LVW131610:LVW131623 MFS131610:MFS131623 MPO131610:MPO131623 MZK131610:MZK131623 NJG131610:NJG131623 NTC131610:NTC131623 OCY131610:OCY131623 OMU131610:OMU131623 OWQ131610:OWQ131623 PGM131610:PGM131623 PQI131610:PQI131623 QAE131610:QAE131623 QKA131610:QKA131623 QTW131610:QTW131623 RDS131610:RDS131623 RNO131610:RNO131623 RXK131610:RXK131623 SHG131610:SHG131623 SRC131610:SRC131623 TAY131610:TAY131623 TKU131610:TKU131623 TUQ131610:TUQ131623 UEM131610:UEM131623 UOI131610:UOI131623 UYE131610:UYE131623 VIA131610:VIA131623 VRW131610:VRW131623 WBS131610:WBS131623 WLO131610:WLO131623 WVK131610:WVK131623 C197146:C197159 IY197146:IY197159 SU197146:SU197159 ACQ197146:ACQ197159 AMM197146:AMM197159 AWI197146:AWI197159 BGE197146:BGE197159 BQA197146:BQA197159 BZW197146:BZW197159 CJS197146:CJS197159 CTO197146:CTO197159 DDK197146:DDK197159 DNG197146:DNG197159 DXC197146:DXC197159 EGY197146:EGY197159 EQU197146:EQU197159 FAQ197146:FAQ197159 FKM197146:FKM197159 FUI197146:FUI197159 GEE197146:GEE197159 GOA197146:GOA197159 GXW197146:GXW197159 HHS197146:HHS197159 HRO197146:HRO197159 IBK197146:IBK197159 ILG197146:ILG197159 IVC197146:IVC197159 JEY197146:JEY197159 JOU197146:JOU197159 JYQ197146:JYQ197159 KIM197146:KIM197159 KSI197146:KSI197159 LCE197146:LCE197159 LMA197146:LMA197159 LVW197146:LVW197159 MFS197146:MFS197159 MPO197146:MPO197159 MZK197146:MZK197159 NJG197146:NJG197159 NTC197146:NTC197159 OCY197146:OCY197159 OMU197146:OMU197159 OWQ197146:OWQ197159 PGM197146:PGM197159 PQI197146:PQI197159 QAE197146:QAE197159 QKA197146:QKA197159 QTW197146:QTW197159 RDS197146:RDS197159 RNO197146:RNO197159 RXK197146:RXK197159 SHG197146:SHG197159 SRC197146:SRC197159 TAY197146:TAY197159 TKU197146:TKU197159 TUQ197146:TUQ197159 UEM197146:UEM197159 UOI197146:UOI197159 UYE197146:UYE197159 VIA197146:VIA197159 VRW197146:VRW197159 WBS197146:WBS197159 WLO197146:WLO197159 WVK197146:WVK197159 C262682:C262695 IY262682:IY262695 SU262682:SU262695 ACQ262682:ACQ262695 AMM262682:AMM262695 AWI262682:AWI262695 BGE262682:BGE262695 BQA262682:BQA262695 BZW262682:BZW262695 CJS262682:CJS262695 CTO262682:CTO262695 DDK262682:DDK262695 DNG262682:DNG262695 DXC262682:DXC262695 EGY262682:EGY262695 EQU262682:EQU262695 FAQ262682:FAQ262695 FKM262682:FKM262695 FUI262682:FUI262695 GEE262682:GEE262695 GOA262682:GOA262695 GXW262682:GXW262695 HHS262682:HHS262695 HRO262682:HRO262695 IBK262682:IBK262695 ILG262682:ILG262695 IVC262682:IVC262695 JEY262682:JEY262695 JOU262682:JOU262695 JYQ262682:JYQ262695 KIM262682:KIM262695 KSI262682:KSI262695 LCE262682:LCE262695 LMA262682:LMA262695 LVW262682:LVW262695 MFS262682:MFS262695 MPO262682:MPO262695 MZK262682:MZK262695 NJG262682:NJG262695 NTC262682:NTC262695 OCY262682:OCY262695 OMU262682:OMU262695 OWQ262682:OWQ262695 PGM262682:PGM262695 PQI262682:PQI262695 QAE262682:QAE262695 QKA262682:QKA262695 QTW262682:QTW262695 RDS262682:RDS262695 RNO262682:RNO262695 RXK262682:RXK262695 SHG262682:SHG262695 SRC262682:SRC262695 TAY262682:TAY262695 TKU262682:TKU262695 TUQ262682:TUQ262695 UEM262682:UEM262695 UOI262682:UOI262695 UYE262682:UYE262695 VIA262682:VIA262695 VRW262682:VRW262695 WBS262682:WBS262695 WLO262682:WLO262695 WVK262682:WVK262695 C328218:C328231 IY328218:IY328231 SU328218:SU328231 ACQ328218:ACQ328231 AMM328218:AMM328231 AWI328218:AWI328231 BGE328218:BGE328231 BQA328218:BQA328231 BZW328218:BZW328231 CJS328218:CJS328231 CTO328218:CTO328231 DDK328218:DDK328231 DNG328218:DNG328231 DXC328218:DXC328231 EGY328218:EGY328231 EQU328218:EQU328231 FAQ328218:FAQ328231 FKM328218:FKM328231 FUI328218:FUI328231 GEE328218:GEE328231 GOA328218:GOA328231 GXW328218:GXW328231 HHS328218:HHS328231 HRO328218:HRO328231 IBK328218:IBK328231 ILG328218:ILG328231 IVC328218:IVC328231 JEY328218:JEY328231 JOU328218:JOU328231 JYQ328218:JYQ328231 KIM328218:KIM328231 KSI328218:KSI328231 LCE328218:LCE328231 LMA328218:LMA328231 LVW328218:LVW328231 MFS328218:MFS328231 MPO328218:MPO328231 MZK328218:MZK328231 NJG328218:NJG328231 NTC328218:NTC328231 OCY328218:OCY328231 OMU328218:OMU328231 OWQ328218:OWQ328231 PGM328218:PGM328231 PQI328218:PQI328231 QAE328218:QAE328231 QKA328218:QKA328231 QTW328218:QTW328231 RDS328218:RDS328231 RNO328218:RNO328231 RXK328218:RXK328231 SHG328218:SHG328231 SRC328218:SRC328231 TAY328218:TAY328231 TKU328218:TKU328231 TUQ328218:TUQ328231 UEM328218:UEM328231 UOI328218:UOI328231 UYE328218:UYE328231 VIA328218:VIA328231 VRW328218:VRW328231 WBS328218:WBS328231 WLO328218:WLO328231 WVK328218:WVK328231 C393754:C393767 IY393754:IY393767 SU393754:SU393767 ACQ393754:ACQ393767 AMM393754:AMM393767 AWI393754:AWI393767 BGE393754:BGE393767 BQA393754:BQA393767 BZW393754:BZW393767 CJS393754:CJS393767 CTO393754:CTO393767 DDK393754:DDK393767 DNG393754:DNG393767 DXC393754:DXC393767 EGY393754:EGY393767 EQU393754:EQU393767 FAQ393754:FAQ393767 FKM393754:FKM393767 FUI393754:FUI393767 GEE393754:GEE393767 GOA393754:GOA393767 GXW393754:GXW393767 HHS393754:HHS393767 HRO393754:HRO393767 IBK393754:IBK393767 ILG393754:ILG393767 IVC393754:IVC393767 JEY393754:JEY393767 JOU393754:JOU393767 JYQ393754:JYQ393767 KIM393754:KIM393767 KSI393754:KSI393767 LCE393754:LCE393767 LMA393754:LMA393767 LVW393754:LVW393767 MFS393754:MFS393767 MPO393754:MPO393767 MZK393754:MZK393767 NJG393754:NJG393767 NTC393754:NTC393767 OCY393754:OCY393767 OMU393754:OMU393767 OWQ393754:OWQ393767 PGM393754:PGM393767 PQI393754:PQI393767 QAE393754:QAE393767 QKA393754:QKA393767 QTW393754:QTW393767 RDS393754:RDS393767 RNO393754:RNO393767 RXK393754:RXK393767 SHG393754:SHG393767 SRC393754:SRC393767 TAY393754:TAY393767 TKU393754:TKU393767 TUQ393754:TUQ393767 UEM393754:UEM393767 UOI393754:UOI393767 UYE393754:UYE393767 VIA393754:VIA393767 VRW393754:VRW393767 WBS393754:WBS393767 WLO393754:WLO393767 WVK393754:WVK393767 C459290:C459303 IY459290:IY459303 SU459290:SU459303 ACQ459290:ACQ459303 AMM459290:AMM459303 AWI459290:AWI459303 BGE459290:BGE459303 BQA459290:BQA459303 BZW459290:BZW459303 CJS459290:CJS459303 CTO459290:CTO459303 DDK459290:DDK459303 DNG459290:DNG459303 DXC459290:DXC459303 EGY459290:EGY459303 EQU459290:EQU459303 FAQ459290:FAQ459303 FKM459290:FKM459303 FUI459290:FUI459303 GEE459290:GEE459303 GOA459290:GOA459303 GXW459290:GXW459303 HHS459290:HHS459303 HRO459290:HRO459303 IBK459290:IBK459303 ILG459290:ILG459303 IVC459290:IVC459303 JEY459290:JEY459303 JOU459290:JOU459303 JYQ459290:JYQ459303 KIM459290:KIM459303 KSI459290:KSI459303 LCE459290:LCE459303 LMA459290:LMA459303 LVW459290:LVW459303 MFS459290:MFS459303 MPO459290:MPO459303 MZK459290:MZK459303 NJG459290:NJG459303 NTC459290:NTC459303 OCY459290:OCY459303 OMU459290:OMU459303 OWQ459290:OWQ459303 PGM459290:PGM459303 PQI459290:PQI459303 QAE459290:QAE459303 QKA459290:QKA459303 QTW459290:QTW459303 RDS459290:RDS459303 RNO459290:RNO459303 RXK459290:RXK459303 SHG459290:SHG459303 SRC459290:SRC459303 TAY459290:TAY459303 TKU459290:TKU459303 TUQ459290:TUQ459303 UEM459290:UEM459303 UOI459290:UOI459303 UYE459290:UYE459303 VIA459290:VIA459303 VRW459290:VRW459303 WBS459290:WBS459303 WLO459290:WLO459303 WVK459290:WVK459303 C524826:C524839 IY524826:IY524839 SU524826:SU524839 ACQ524826:ACQ524839 AMM524826:AMM524839 AWI524826:AWI524839 BGE524826:BGE524839 BQA524826:BQA524839 BZW524826:BZW524839 CJS524826:CJS524839 CTO524826:CTO524839 DDK524826:DDK524839 DNG524826:DNG524839 DXC524826:DXC524839 EGY524826:EGY524839 EQU524826:EQU524839 FAQ524826:FAQ524839 FKM524826:FKM524839 FUI524826:FUI524839 GEE524826:GEE524839 GOA524826:GOA524839 GXW524826:GXW524839 HHS524826:HHS524839 HRO524826:HRO524839 IBK524826:IBK524839 ILG524826:ILG524839 IVC524826:IVC524839 JEY524826:JEY524839 JOU524826:JOU524839 JYQ524826:JYQ524839 KIM524826:KIM524839 KSI524826:KSI524839 LCE524826:LCE524839 LMA524826:LMA524839 LVW524826:LVW524839 MFS524826:MFS524839 MPO524826:MPO524839 MZK524826:MZK524839 NJG524826:NJG524839 NTC524826:NTC524839 OCY524826:OCY524839 OMU524826:OMU524839 OWQ524826:OWQ524839 PGM524826:PGM524839 PQI524826:PQI524839 QAE524826:QAE524839 QKA524826:QKA524839 QTW524826:QTW524839 RDS524826:RDS524839 RNO524826:RNO524839 RXK524826:RXK524839 SHG524826:SHG524839 SRC524826:SRC524839 TAY524826:TAY524839 TKU524826:TKU524839 TUQ524826:TUQ524839 UEM524826:UEM524839 UOI524826:UOI524839 UYE524826:UYE524839 VIA524826:VIA524839 VRW524826:VRW524839 WBS524826:WBS524839 WLO524826:WLO524839 WVK524826:WVK524839 C590362:C590375 IY590362:IY590375 SU590362:SU590375 ACQ590362:ACQ590375 AMM590362:AMM590375 AWI590362:AWI590375 BGE590362:BGE590375 BQA590362:BQA590375 BZW590362:BZW590375 CJS590362:CJS590375 CTO590362:CTO590375 DDK590362:DDK590375 DNG590362:DNG590375 DXC590362:DXC590375 EGY590362:EGY590375 EQU590362:EQU590375 FAQ590362:FAQ590375 FKM590362:FKM590375 FUI590362:FUI590375 GEE590362:GEE590375 GOA590362:GOA590375 GXW590362:GXW590375 HHS590362:HHS590375 HRO590362:HRO590375 IBK590362:IBK590375 ILG590362:ILG590375 IVC590362:IVC590375 JEY590362:JEY590375 JOU590362:JOU590375 JYQ590362:JYQ590375 KIM590362:KIM590375 KSI590362:KSI590375 LCE590362:LCE590375 LMA590362:LMA590375 LVW590362:LVW590375 MFS590362:MFS590375 MPO590362:MPO590375 MZK590362:MZK590375 NJG590362:NJG590375 NTC590362:NTC590375 OCY590362:OCY590375 OMU590362:OMU590375 OWQ590362:OWQ590375 PGM590362:PGM590375 PQI590362:PQI590375 QAE590362:QAE590375 QKA590362:QKA590375 QTW590362:QTW590375 RDS590362:RDS590375 RNO590362:RNO590375 RXK590362:RXK590375 SHG590362:SHG590375 SRC590362:SRC590375 TAY590362:TAY590375 TKU590362:TKU590375 TUQ590362:TUQ590375 UEM590362:UEM590375 UOI590362:UOI590375 UYE590362:UYE590375 VIA590362:VIA590375 VRW590362:VRW590375 WBS590362:WBS590375 WLO590362:WLO590375 WVK590362:WVK590375 C655898:C655911 IY655898:IY655911 SU655898:SU655911 ACQ655898:ACQ655911 AMM655898:AMM655911 AWI655898:AWI655911 BGE655898:BGE655911 BQA655898:BQA655911 BZW655898:BZW655911 CJS655898:CJS655911 CTO655898:CTO655911 DDK655898:DDK655911 DNG655898:DNG655911 DXC655898:DXC655911 EGY655898:EGY655911 EQU655898:EQU655911 FAQ655898:FAQ655911 FKM655898:FKM655911 FUI655898:FUI655911 GEE655898:GEE655911 GOA655898:GOA655911 GXW655898:GXW655911 HHS655898:HHS655911 HRO655898:HRO655911 IBK655898:IBK655911 ILG655898:ILG655911 IVC655898:IVC655911 JEY655898:JEY655911 JOU655898:JOU655911 JYQ655898:JYQ655911 KIM655898:KIM655911 KSI655898:KSI655911 LCE655898:LCE655911 LMA655898:LMA655911 LVW655898:LVW655911 MFS655898:MFS655911 MPO655898:MPO655911 MZK655898:MZK655911 NJG655898:NJG655911 NTC655898:NTC655911 OCY655898:OCY655911 OMU655898:OMU655911 OWQ655898:OWQ655911 PGM655898:PGM655911 PQI655898:PQI655911 QAE655898:QAE655911 QKA655898:QKA655911 QTW655898:QTW655911 RDS655898:RDS655911 RNO655898:RNO655911 RXK655898:RXK655911 SHG655898:SHG655911 SRC655898:SRC655911 TAY655898:TAY655911 TKU655898:TKU655911 TUQ655898:TUQ655911 UEM655898:UEM655911 UOI655898:UOI655911 UYE655898:UYE655911 VIA655898:VIA655911 VRW655898:VRW655911 WBS655898:WBS655911 WLO655898:WLO655911 WVK655898:WVK655911 C721434:C721447 IY721434:IY721447 SU721434:SU721447 ACQ721434:ACQ721447 AMM721434:AMM721447 AWI721434:AWI721447 BGE721434:BGE721447 BQA721434:BQA721447 BZW721434:BZW721447 CJS721434:CJS721447 CTO721434:CTO721447 DDK721434:DDK721447 DNG721434:DNG721447 DXC721434:DXC721447 EGY721434:EGY721447 EQU721434:EQU721447 FAQ721434:FAQ721447 FKM721434:FKM721447 FUI721434:FUI721447 GEE721434:GEE721447 GOA721434:GOA721447 GXW721434:GXW721447 HHS721434:HHS721447 HRO721434:HRO721447 IBK721434:IBK721447 ILG721434:ILG721447 IVC721434:IVC721447 JEY721434:JEY721447 JOU721434:JOU721447 JYQ721434:JYQ721447 KIM721434:KIM721447 KSI721434:KSI721447 LCE721434:LCE721447 LMA721434:LMA721447 LVW721434:LVW721447 MFS721434:MFS721447 MPO721434:MPO721447 MZK721434:MZK721447 NJG721434:NJG721447 NTC721434:NTC721447 OCY721434:OCY721447 OMU721434:OMU721447 OWQ721434:OWQ721447 PGM721434:PGM721447 PQI721434:PQI721447 QAE721434:QAE721447 QKA721434:QKA721447 QTW721434:QTW721447 RDS721434:RDS721447 RNO721434:RNO721447 RXK721434:RXK721447 SHG721434:SHG721447 SRC721434:SRC721447 TAY721434:TAY721447 TKU721434:TKU721447 TUQ721434:TUQ721447 UEM721434:UEM721447 UOI721434:UOI721447 UYE721434:UYE721447 VIA721434:VIA721447 VRW721434:VRW721447 WBS721434:WBS721447 WLO721434:WLO721447 WVK721434:WVK721447 C786970:C786983 IY786970:IY786983 SU786970:SU786983 ACQ786970:ACQ786983 AMM786970:AMM786983 AWI786970:AWI786983 BGE786970:BGE786983 BQA786970:BQA786983 BZW786970:BZW786983 CJS786970:CJS786983 CTO786970:CTO786983 DDK786970:DDK786983 DNG786970:DNG786983 DXC786970:DXC786983 EGY786970:EGY786983 EQU786970:EQU786983 FAQ786970:FAQ786983 FKM786970:FKM786983 FUI786970:FUI786983 GEE786970:GEE786983 GOA786970:GOA786983 GXW786970:GXW786983 HHS786970:HHS786983 HRO786970:HRO786983 IBK786970:IBK786983 ILG786970:ILG786983 IVC786970:IVC786983 JEY786970:JEY786983 JOU786970:JOU786983 JYQ786970:JYQ786983 KIM786970:KIM786983 KSI786970:KSI786983 LCE786970:LCE786983 LMA786970:LMA786983 LVW786970:LVW786983 MFS786970:MFS786983 MPO786970:MPO786983 MZK786970:MZK786983 NJG786970:NJG786983 NTC786970:NTC786983 OCY786970:OCY786983 OMU786970:OMU786983 OWQ786970:OWQ786983 PGM786970:PGM786983 PQI786970:PQI786983 QAE786970:QAE786983 QKA786970:QKA786983 QTW786970:QTW786983 RDS786970:RDS786983 RNO786970:RNO786983 RXK786970:RXK786983 SHG786970:SHG786983 SRC786970:SRC786983 TAY786970:TAY786983 TKU786970:TKU786983 TUQ786970:TUQ786983 UEM786970:UEM786983 UOI786970:UOI786983 UYE786970:UYE786983 VIA786970:VIA786983 VRW786970:VRW786983 WBS786970:WBS786983 WLO786970:WLO786983 WVK786970:WVK786983 C852506:C852519 IY852506:IY852519 SU852506:SU852519 ACQ852506:ACQ852519 AMM852506:AMM852519 AWI852506:AWI852519 BGE852506:BGE852519 BQA852506:BQA852519 BZW852506:BZW852519 CJS852506:CJS852519 CTO852506:CTO852519 DDK852506:DDK852519 DNG852506:DNG852519 DXC852506:DXC852519 EGY852506:EGY852519 EQU852506:EQU852519 FAQ852506:FAQ852519 FKM852506:FKM852519 FUI852506:FUI852519 GEE852506:GEE852519 GOA852506:GOA852519 GXW852506:GXW852519 HHS852506:HHS852519 HRO852506:HRO852519 IBK852506:IBK852519 ILG852506:ILG852519 IVC852506:IVC852519 JEY852506:JEY852519 JOU852506:JOU852519 JYQ852506:JYQ852519 KIM852506:KIM852519 KSI852506:KSI852519 LCE852506:LCE852519 LMA852506:LMA852519 LVW852506:LVW852519 MFS852506:MFS852519 MPO852506:MPO852519 MZK852506:MZK852519 NJG852506:NJG852519 NTC852506:NTC852519 OCY852506:OCY852519 OMU852506:OMU852519 OWQ852506:OWQ852519 PGM852506:PGM852519 PQI852506:PQI852519 QAE852506:QAE852519 QKA852506:QKA852519 QTW852506:QTW852519 RDS852506:RDS852519 RNO852506:RNO852519 RXK852506:RXK852519 SHG852506:SHG852519 SRC852506:SRC852519 TAY852506:TAY852519 TKU852506:TKU852519 TUQ852506:TUQ852519 UEM852506:UEM852519 UOI852506:UOI852519 UYE852506:UYE852519 VIA852506:VIA852519 VRW852506:VRW852519 WBS852506:WBS852519 WLO852506:WLO852519 WVK852506:WVK852519 C918042:C918055 IY918042:IY918055 SU918042:SU918055 ACQ918042:ACQ918055 AMM918042:AMM918055 AWI918042:AWI918055 BGE918042:BGE918055 BQA918042:BQA918055 BZW918042:BZW918055 CJS918042:CJS918055 CTO918042:CTO918055 DDK918042:DDK918055 DNG918042:DNG918055 DXC918042:DXC918055 EGY918042:EGY918055 EQU918042:EQU918055 FAQ918042:FAQ918055 FKM918042:FKM918055 FUI918042:FUI918055 GEE918042:GEE918055 GOA918042:GOA918055 GXW918042:GXW918055 HHS918042:HHS918055 HRO918042:HRO918055 IBK918042:IBK918055 ILG918042:ILG918055 IVC918042:IVC918055 JEY918042:JEY918055 JOU918042:JOU918055 JYQ918042:JYQ918055 KIM918042:KIM918055 KSI918042:KSI918055 LCE918042:LCE918055 LMA918042:LMA918055 LVW918042:LVW918055 MFS918042:MFS918055 MPO918042:MPO918055 MZK918042:MZK918055 NJG918042:NJG918055 NTC918042:NTC918055 OCY918042:OCY918055 OMU918042:OMU918055 OWQ918042:OWQ918055 PGM918042:PGM918055 PQI918042:PQI918055 QAE918042:QAE918055 QKA918042:QKA918055 QTW918042:QTW918055 RDS918042:RDS918055 RNO918042:RNO918055 RXK918042:RXK918055 SHG918042:SHG918055 SRC918042:SRC918055 TAY918042:TAY918055 TKU918042:TKU918055 TUQ918042:TUQ918055 UEM918042:UEM918055 UOI918042:UOI918055 UYE918042:UYE918055 VIA918042:VIA918055 VRW918042:VRW918055 WBS918042:WBS918055 WLO918042:WLO918055 WVK918042:WVK918055 C983578:C983591 IY983578:IY983591 SU983578:SU983591 ACQ983578:ACQ983591 AMM983578:AMM983591 AWI983578:AWI983591 BGE983578:BGE983591 BQA983578:BQA983591 BZW983578:BZW983591 CJS983578:CJS983591 CTO983578:CTO983591 DDK983578:DDK983591 DNG983578:DNG983591 DXC983578:DXC983591 EGY983578:EGY983591 EQU983578:EQU983591 FAQ983578:FAQ983591 FKM983578:FKM983591 FUI983578:FUI983591 GEE983578:GEE983591 GOA983578:GOA983591 GXW983578:GXW983591 HHS983578:HHS983591 HRO983578:HRO983591 IBK983578:IBK983591 ILG983578:ILG983591 IVC983578:IVC983591 JEY983578:JEY983591 JOU983578:JOU983591 JYQ983578:JYQ983591 KIM983578:KIM983591 KSI983578:KSI983591 LCE983578:LCE983591 LMA983578:LMA983591 LVW983578:LVW983591 MFS983578:MFS983591 MPO983578:MPO983591 MZK983578:MZK983591 NJG983578:NJG983591 NTC983578:NTC983591 OCY983578:OCY983591 OMU983578:OMU983591 OWQ983578:OWQ983591 PGM983578:PGM983591 PQI983578:PQI983591 QAE983578:QAE983591 QKA983578:QKA983591 QTW983578:QTW983591 RDS983578:RDS983591 RNO983578:RNO983591 RXK983578:RXK983591 SHG983578:SHG983591 SRC983578:SRC983591 TAY983578:TAY983591 TKU983578:TKU983591 TUQ983578:TUQ983591 UEM983578:UEM983591 UOI983578:UOI983591 UYE983578:UYE983591 VIA983578:VIA983591 VRW983578:VRW983591 WBS983578:WBS983591 WLO983578:WLO983591 WVK983578:WVK983591">
      <formula1>INDIRECT($B$538)</formula1>
    </dataValidation>
    <dataValidation type="list" allowBlank="1" showInputMessage="1" showErrorMessage="1" sqref="C552:C561 IY552:IY561 SU552:SU561 ACQ552:ACQ561 AMM552:AMM561 AWI552:AWI561 BGE552:BGE561 BQA552:BQA561 BZW552:BZW561 CJS552:CJS561 CTO552:CTO561 DDK552:DDK561 DNG552:DNG561 DXC552:DXC561 EGY552:EGY561 EQU552:EQU561 FAQ552:FAQ561 FKM552:FKM561 FUI552:FUI561 GEE552:GEE561 GOA552:GOA561 GXW552:GXW561 HHS552:HHS561 HRO552:HRO561 IBK552:IBK561 ILG552:ILG561 IVC552:IVC561 JEY552:JEY561 JOU552:JOU561 JYQ552:JYQ561 KIM552:KIM561 KSI552:KSI561 LCE552:LCE561 LMA552:LMA561 LVW552:LVW561 MFS552:MFS561 MPO552:MPO561 MZK552:MZK561 NJG552:NJG561 NTC552:NTC561 OCY552:OCY561 OMU552:OMU561 OWQ552:OWQ561 PGM552:PGM561 PQI552:PQI561 QAE552:QAE561 QKA552:QKA561 QTW552:QTW561 RDS552:RDS561 RNO552:RNO561 RXK552:RXK561 SHG552:SHG561 SRC552:SRC561 TAY552:TAY561 TKU552:TKU561 TUQ552:TUQ561 UEM552:UEM561 UOI552:UOI561 UYE552:UYE561 VIA552:VIA561 VRW552:VRW561 WBS552:WBS561 WLO552:WLO561 WVK552:WVK561 C66088:C66097 IY66088:IY66097 SU66088:SU66097 ACQ66088:ACQ66097 AMM66088:AMM66097 AWI66088:AWI66097 BGE66088:BGE66097 BQA66088:BQA66097 BZW66088:BZW66097 CJS66088:CJS66097 CTO66088:CTO66097 DDK66088:DDK66097 DNG66088:DNG66097 DXC66088:DXC66097 EGY66088:EGY66097 EQU66088:EQU66097 FAQ66088:FAQ66097 FKM66088:FKM66097 FUI66088:FUI66097 GEE66088:GEE66097 GOA66088:GOA66097 GXW66088:GXW66097 HHS66088:HHS66097 HRO66088:HRO66097 IBK66088:IBK66097 ILG66088:ILG66097 IVC66088:IVC66097 JEY66088:JEY66097 JOU66088:JOU66097 JYQ66088:JYQ66097 KIM66088:KIM66097 KSI66088:KSI66097 LCE66088:LCE66097 LMA66088:LMA66097 LVW66088:LVW66097 MFS66088:MFS66097 MPO66088:MPO66097 MZK66088:MZK66097 NJG66088:NJG66097 NTC66088:NTC66097 OCY66088:OCY66097 OMU66088:OMU66097 OWQ66088:OWQ66097 PGM66088:PGM66097 PQI66088:PQI66097 QAE66088:QAE66097 QKA66088:QKA66097 QTW66088:QTW66097 RDS66088:RDS66097 RNO66088:RNO66097 RXK66088:RXK66097 SHG66088:SHG66097 SRC66088:SRC66097 TAY66088:TAY66097 TKU66088:TKU66097 TUQ66088:TUQ66097 UEM66088:UEM66097 UOI66088:UOI66097 UYE66088:UYE66097 VIA66088:VIA66097 VRW66088:VRW66097 WBS66088:WBS66097 WLO66088:WLO66097 WVK66088:WVK66097 C131624:C131633 IY131624:IY131633 SU131624:SU131633 ACQ131624:ACQ131633 AMM131624:AMM131633 AWI131624:AWI131633 BGE131624:BGE131633 BQA131624:BQA131633 BZW131624:BZW131633 CJS131624:CJS131633 CTO131624:CTO131633 DDK131624:DDK131633 DNG131624:DNG131633 DXC131624:DXC131633 EGY131624:EGY131633 EQU131624:EQU131633 FAQ131624:FAQ131633 FKM131624:FKM131633 FUI131624:FUI131633 GEE131624:GEE131633 GOA131624:GOA131633 GXW131624:GXW131633 HHS131624:HHS131633 HRO131624:HRO131633 IBK131624:IBK131633 ILG131624:ILG131633 IVC131624:IVC131633 JEY131624:JEY131633 JOU131624:JOU131633 JYQ131624:JYQ131633 KIM131624:KIM131633 KSI131624:KSI131633 LCE131624:LCE131633 LMA131624:LMA131633 LVW131624:LVW131633 MFS131624:MFS131633 MPO131624:MPO131633 MZK131624:MZK131633 NJG131624:NJG131633 NTC131624:NTC131633 OCY131624:OCY131633 OMU131624:OMU131633 OWQ131624:OWQ131633 PGM131624:PGM131633 PQI131624:PQI131633 QAE131624:QAE131633 QKA131624:QKA131633 QTW131624:QTW131633 RDS131624:RDS131633 RNO131624:RNO131633 RXK131624:RXK131633 SHG131624:SHG131633 SRC131624:SRC131633 TAY131624:TAY131633 TKU131624:TKU131633 TUQ131624:TUQ131633 UEM131624:UEM131633 UOI131624:UOI131633 UYE131624:UYE131633 VIA131624:VIA131633 VRW131624:VRW131633 WBS131624:WBS131633 WLO131624:WLO131633 WVK131624:WVK131633 C197160:C197169 IY197160:IY197169 SU197160:SU197169 ACQ197160:ACQ197169 AMM197160:AMM197169 AWI197160:AWI197169 BGE197160:BGE197169 BQA197160:BQA197169 BZW197160:BZW197169 CJS197160:CJS197169 CTO197160:CTO197169 DDK197160:DDK197169 DNG197160:DNG197169 DXC197160:DXC197169 EGY197160:EGY197169 EQU197160:EQU197169 FAQ197160:FAQ197169 FKM197160:FKM197169 FUI197160:FUI197169 GEE197160:GEE197169 GOA197160:GOA197169 GXW197160:GXW197169 HHS197160:HHS197169 HRO197160:HRO197169 IBK197160:IBK197169 ILG197160:ILG197169 IVC197160:IVC197169 JEY197160:JEY197169 JOU197160:JOU197169 JYQ197160:JYQ197169 KIM197160:KIM197169 KSI197160:KSI197169 LCE197160:LCE197169 LMA197160:LMA197169 LVW197160:LVW197169 MFS197160:MFS197169 MPO197160:MPO197169 MZK197160:MZK197169 NJG197160:NJG197169 NTC197160:NTC197169 OCY197160:OCY197169 OMU197160:OMU197169 OWQ197160:OWQ197169 PGM197160:PGM197169 PQI197160:PQI197169 QAE197160:QAE197169 QKA197160:QKA197169 QTW197160:QTW197169 RDS197160:RDS197169 RNO197160:RNO197169 RXK197160:RXK197169 SHG197160:SHG197169 SRC197160:SRC197169 TAY197160:TAY197169 TKU197160:TKU197169 TUQ197160:TUQ197169 UEM197160:UEM197169 UOI197160:UOI197169 UYE197160:UYE197169 VIA197160:VIA197169 VRW197160:VRW197169 WBS197160:WBS197169 WLO197160:WLO197169 WVK197160:WVK197169 C262696:C262705 IY262696:IY262705 SU262696:SU262705 ACQ262696:ACQ262705 AMM262696:AMM262705 AWI262696:AWI262705 BGE262696:BGE262705 BQA262696:BQA262705 BZW262696:BZW262705 CJS262696:CJS262705 CTO262696:CTO262705 DDK262696:DDK262705 DNG262696:DNG262705 DXC262696:DXC262705 EGY262696:EGY262705 EQU262696:EQU262705 FAQ262696:FAQ262705 FKM262696:FKM262705 FUI262696:FUI262705 GEE262696:GEE262705 GOA262696:GOA262705 GXW262696:GXW262705 HHS262696:HHS262705 HRO262696:HRO262705 IBK262696:IBK262705 ILG262696:ILG262705 IVC262696:IVC262705 JEY262696:JEY262705 JOU262696:JOU262705 JYQ262696:JYQ262705 KIM262696:KIM262705 KSI262696:KSI262705 LCE262696:LCE262705 LMA262696:LMA262705 LVW262696:LVW262705 MFS262696:MFS262705 MPO262696:MPO262705 MZK262696:MZK262705 NJG262696:NJG262705 NTC262696:NTC262705 OCY262696:OCY262705 OMU262696:OMU262705 OWQ262696:OWQ262705 PGM262696:PGM262705 PQI262696:PQI262705 QAE262696:QAE262705 QKA262696:QKA262705 QTW262696:QTW262705 RDS262696:RDS262705 RNO262696:RNO262705 RXK262696:RXK262705 SHG262696:SHG262705 SRC262696:SRC262705 TAY262696:TAY262705 TKU262696:TKU262705 TUQ262696:TUQ262705 UEM262696:UEM262705 UOI262696:UOI262705 UYE262696:UYE262705 VIA262696:VIA262705 VRW262696:VRW262705 WBS262696:WBS262705 WLO262696:WLO262705 WVK262696:WVK262705 C328232:C328241 IY328232:IY328241 SU328232:SU328241 ACQ328232:ACQ328241 AMM328232:AMM328241 AWI328232:AWI328241 BGE328232:BGE328241 BQA328232:BQA328241 BZW328232:BZW328241 CJS328232:CJS328241 CTO328232:CTO328241 DDK328232:DDK328241 DNG328232:DNG328241 DXC328232:DXC328241 EGY328232:EGY328241 EQU328232:EQU328241 FAQ328232:FAQ328241 FKM328232:FKM328241 FUI328232:FUI328241 GEE328232:GEE328241 GOA328232:GOA328241 GXW328232:GXW328241 HHS328232:HHS328241 HRO328232:HRO328241 IBK328232:IBK328241 ILG328232:ILG328241 IVC328232:IVC328241 JEY328232:JEY328241 JOU328232:JOU328241 JYQ328232:JYQ328241 KIM328232:KIM328241 KSI328232:KSI328241 LCE328232:LCE328241 LMA328232:LMA328241 LVW328232:LVW328241 MFS328232:MFS328241 MPO328232:MPO328241 MZK328232:MZK328241 NJG328232:NJG328241 NTC328232:NTC328241 OCY328232:OCY328241 OMU328232:OMU328241 OWQ328232:OWQ328241 PGM328232:PGM328241 PQI328232:PQI328241 QAE328232:QAE328241 QKA328232:QKA328241 QTW328232:QTW328241 RDS328232:RDS328241 RNO328232:RNO328241 RXK328232:RXK328241 SHG328232:SHG328241 SRC328232:SRC328241 TAY328232:TAY328241 TKU328232:TKU328241 TUQ328232:TUQ328241 UEM328232:UEM328241 UOI328232:UOI328241 UYE328232:UYE328241 VIA328232:VIA328241 VRW328232:VRW328241 WBS328232:WBS328241 WLO328232:WLO328241 WVK328232:WVK328241 C393768:C393777 IY393768:IY393777 SU393768:SU393777 ACQ393768:ACQ393777 AMM393768:AMM393777 AWI393768:AWI393777 BGE393768:BGE393777 BQA393768:BQA393777 BZW393768:BZW393777 CJS393768:CJS393777 CTO393768:CTO393777 DDK393768:DDK393777 DNG393768:DNG393777 DXC393768:DXC393777 EGY393768:EGY393777 EQU393768:EQU393777 FAQ393768:FAQ393777 FKM393768:FKM393777 FUI393768:FUI393777 GEE393768:GEE393777 GOA393768:GOA393777 GXW393768:GXW393777 HHS393768:HHS393777 HRO393768:HRO393777 IBK393768:IBK393777 ILG393768:ILG393777 IVC393768:IVC393777 JEY393768:JEY393777 JOU393768:JOU393777 JYQ393768:JYQ393777 KIM393768:KIM393777 KSI393768:KSI393777 LCE393768:LCE393777 LMA393768:LMA393777 LVW393768:LVW393777 MFS393768:MFS393777 MPO393768:MPO393777 MZK393768:MZK393777 NJG393768:NJG393777 NTC393768:NTC393777 OCY393768:OCY393777 OMU393768:OMU393777 OWQ393768:OWQ393777 PGM393768:PGM393777 PQI393768:PQI393777 QAE393768:QAE393777 QKA393768:QKA393777 QTW393768:QTW393777 RDS393768:RDS393777 RNO393768:RNO393777 RXK393768:RXK393777 SHG393768:SHG393777 SRC393768:SRC393777 TAY393768:TAY393777 TKU393768:TKU393777 TUQ393768:TUQ393777 UEM393768:UEM393777 UOI393768:UOI393777 UYE393768:UYE393777 VIA393768:VIA393777 VRW393768:VRW393777 WBS393768:WBS393777 WLO393768:WLO393777 WVK393768:WVK393777 C459304:C459313 IY459304:IY459313 SU459304:SU459313 ACQ459304:ACQ459313 AMM459304:AMM459313 AWI459304:AWI459313 BGE459304:BGE459313 BQA459304:BQA459313 BZW459304:BZW459313 CJS459304:CJS459313 CTO459304:CTO459313 DDK459304:DDK459313 DNG459304:DNG459313 DXC459304:DXC459313 EGY459304:EGY459313 EQU459304:EQU459313 FAQ459304:FAQ459313 FKM459304:FKM459313 FUI459304:FUI459313 GEE459304:GEE459313 GOA459304:GOA459313 GXW459304:GXW459313 HHS459304:HHS459313 HRO459304:HRO459313 IBK459304:IBK459313 ILG459304:ILG459313 IVC459304:IVC459313 JEY459304:JEY459313 JOU459304:JOU459313 JYQ459304:JYQ459313 KIM459304:KIM459313 KSI459304:KSI459313 LCE459304:LCE459313 LMA459304:LMA459313 LVW459304:LVW459313 MFS459304:MFS459313 MPO459304:MPO459313 MZK459304:MZK459313 NJG459304:NJG459313 NTC459304:NTC459313 OCY459304:OCY459313 OMU459304:OMU459313 OWQ459304:OWQ459313 PGM459304:PGM459313 PQI459304:PQI459313 QAE459304:QAE459313 QKA459304:QKA459313 QTW459304:QTW459313 RDS459304:RDS459313 RNO459304:RNO459313 RXK459304:RXK459313 SHG459304:SHG459313 SRC459304:SRC459313 TAY459304:TAY459313 TKU459304:TKU459313 TUQ459304:TUQ459313 UEM459304:UEM459313 UOI459304:UOI459313 UYE459304:UYE459313 VIA459304:VIA459313 VRW459304:VRW459313 WBS459304:WBS459313 WLO459304:WLO459313 WVK459304:WVK459313 C524840:C524849 IY524840:IY524849 SU524840:SU524849 ACQ524840:ACQ524849 AMM524840:AMM524849 AWI524840:AWI524849 BGE524840:BGE524849 BQA524840:BQA524849 BZW524840:BZW524849 CJS524840:CJS524849 CTO524840:CTO524849 DDK524840:DDK524849 DNG524840:DNG524849 DXC524840:DXC524849 EGY524840:EGY524849 EQU524840:EQU524849 FAQ524840:FAQ524849 FKM524840:FKM524849 FUI524840:FUI524849 GEE524840:GEE524849 GOA524840:GOA524849 GXW524840:GXW524849 HHS524840:HHS524849 HRO524840:HRO524849 IBK524840:IBK524849 ILG524840:ILG524849 IVC524840:IVC524849 JEY524840:JEY524849 JOU524840:JOU524849 JYQ524840:JYQ524849 KIM524840:KIM524849 KSI524840:KSI524849 LCE524840:LCE524849 LMA524840:LMA524849 LVW524840:LVW524849 MFS524840:MFS524849 MPO524840:MPO524849 MZK524840:MZK524849 NJG524840:NJG524849 NTC524840:NTC524849 OCY524840:OCY524849 OMU524840:OMU524849 OWQ524840:OWQ524849 PGM524840:PGM524849 PQI524840:PQI524849 QAE524840:QAE524849 QKA524840:QKA524849 QTW524840:QTW524849 RDS524840:RDS524849 RNO524840:RNO524849 RXK524840:RXK524849 SHG524840:SHG524849 SRC524840:SRC524849 TAY524840:TAY524849 TKU524840:TKU524849 TUQ524840:TUQ524849 UEM524840:UEM524849 UOI524840:UOI524849 UYE524840:UYE524849 VIA524840:VIA524849 VRW524840:VRW524849 WBS524840:WBS524849 WLO524840:WLO524849 WVK524840:WVK524849 C590376:C590385 IY590376:IY590385 SU590376:SU590385 ACQ590376:ACQ590385 AMM590376:AMM590385 AWI590376:AWI590385 BGE590376:BGE590385 BQA590376:BQA590385 BZW590376:BZW590385 CJS590376:CJS590385 CTO590376:CTO590385 DDK590376:DDK590385 DNG590376:DNG590385 DXC590376:DXC590385 EGY590376:EGY590385 EQU590376:EQU590385 FAQ590376:FAQ590385 FKM590376:FKM590385 FUI590376:FUI590385 GEE590376:GEE590385 GOA590376:GOA590385 GXW590376:GXW590385 HHS590376:HHS590385 HRO590376:HRO590385 IBK590376:IBK590385 ILG590376:ILG590385 IVC590376:IVC590385 JEY590376:JEY590385 JOU590376:JOU590385 JYQ590376:JYQ590385 KIM590376:KIM590385 KSI590376:KSI590385 LCE590376:LCE590385 LMA590376:LMA590385 LVW590376:LVW590385 MFS590376:MFS590385 MPO590376:MPO590385 MZK590376:MZK590385 NJG590376:NJG590385 NTC590376:NTC590385 OCY590376:OCY590385 OMU590376:OMU590385 OWQ590376:OWQ590385 PGM590376:PGM590385 PQI590376:PQI590385 QAE590376:QAE590385 QKA590376:QKA590385 QTW590376:QTW590385 RDS590376:RDS590385 RNO590376:RNO590385 RXK590376:RXK590385 SHG590376:SHG590385 SRC590376:SRC590385 TAY590376:TAY590385 TKU590376:TKU590385 TUQ590376:TUQ590385 UEM590376:UEM590385 UOI590376:UOI590385 UYE590376:UYE590385 VIA590376:VIA590385 VRW590376:VRW590385 WBS590376:WBS590385 WLO590376:WLO590385 WVK590376:WVK590385 C655912:C655921 IY655912:IY655921 SU655912:SU655921 ACQ655912:ACQ655921 AMM655912:AMM655921 AWI655912:AWI655921 BGE655912:BGE655921 BQA655912:BQA655921 BZW655912:BZW655921 CJS655912:CJS655921 CTO655912:CTO655921 DDK655912:DDK655921 DNG655912:DNG655921 DXC655912:DXC655921 EGY655912:EGY655921 EQU655912:EQU655921 FAQ655912:FAQ655921 FKM655912:FKM655921 FUI655912:FUI655921 GEE655912:GEE655921 GOA655912:GOA655921 GXW655912:GXW655921 HHS655912:HHS655921 HRO655912:HRO655921 IBK655912:IBK655921 ILG655912:ILG655921 IVC655912:IVC655921 JEY655912:JEY655921 JOU655912:JOU655921 JYQ655912:JYQ655921 KIM655912:KIM655921 KSI655912:KSI655921 LCE655912:LCE655921 LMA655912:LMA655921 LVW655912:LVW655921 MFS655912:MFS655921 MPO655912:MPO655921 MZK655912:MZK655921 NJG655912:NJG655921 NTC655912:NTC655921 OCY655912:OCY655921 OMU655912:OMU655921 OWQ655912:OWQ655921 PGM655912:PGM655921 PQI655912:PQI655921 QAE655912:QAE655921 QKA655912:QKA655921 QTW655912:QTW655921 RDS655912:RDS655921 RNO655912:RNO655921 RXK655912:RXK655921 SHG655912:SHG655921 SRC655912:SRC655921 TAY655912:TAY655921 TKU655912:TKU655921 TUQ655912:TUQ655921 UEM655912:UEM655921 UOI655912:UOI655921 UYE655912:UYE655921 VIA655912:VIA655921 VRW655912:VRW655921 WBS655912:WBS655921 WLO655912:WLO655921 WVK655912:WVK655921 C721448:C721457 IY721448:IY721457 SU721448:SU721457 ACQ721448:ACQ721457 AMM721448:AMM721457 AWI721448:AWI721457 BGE721448:BGE721457 BQA721448:BQA721457 BZW721448:BZW721457 CJS721448:CJS721457 CTO721448:CTO721457 DDK721448:DDK721457 DNG721448:DNG721457 DXC721448:DXC721457 EGY721448:EGY721457 EQU721448:EQU721457 FAQ721448:FAQ721457 FKM721448:FKM721457 FUI721448:FUI721457 GEE721448:GEE721457 GOA721448:GOA721457 GXW721448:GXW721457 HHS721448:HHS721457 HRO721448:HRO721457 IBK721448:IBK721457 ILG721448:ILG721457 IVC721448:IVC721457 JEY721448:JEY721457 JOU721448:JOU721457 JYQ721448:JYQ721457 KIM721448:KIM721457 KSI721448:KSI721457 LCE721448:LCE721457 LMA721448:LMA721457 LVW721448:LVW721457 MFS721448:MFS721457 MPO721448:MPO721457 MZK721448:MZK721457 NJG721448:NJG721457 NTC721448:NTC721457 OCY721448:OCY721457 OMU721448:OMU721457 OWQ721448:OWQ721457 PGM721448:PGM721457 PQI721448:PQI721457 QAE721448:QAE721457 QKA721448:QKA721457 QTW721448:QTW721457 RDS721448:RDS721457 RNO721448:RNO721457 RXK721448:RXK721457 SHG721448:SHG721457 SRC721448:SRC721457 TAY721448:TAY721457 TKU721448:TKU721457 TUQ721448:TUQ721457 UEM721448:UEM721457 UOI721448:UOI721457 UYE721448:UYE721457 VIA721448:VIA721457 VRW721448:VRW721457 WBS721448:WBS721457 WLO721448:WLO721457 WVK721448:WVK721457 C786984:C786993 IY786984:IY786993 SU786984:SU786993 ACQ786984:ACQ786993 AMM786984:AMM786993 AWI786984:AWI786993 BGE786984:BGE786993 BQA786984:BQA786993 BZW786984:BZW786993 CJS786984:CJS786993 CTO786984:CTO786993 DDK786984:DDK786993 DNG786984:DNG786993 DXC786984:DXC786993 EGY786984:EGY786993 EQU786984:EQU786993 FAQ786984:FAQ786993 FKM786984:FKM786993 FUI786984:FUI786993 GEE786984:GEE786993 GOA786984:GOA786993 GXW786984:GXW786993 HHS786984:HHS786993 HRO786984:HRO786993 IBK786984:IBK786993 ILG786984:ILG786993 IVC786984:IVC786993 JEY786984:JEY786993 JOU786984:JOU786993 JYQ786984:JYQ786993 KIM786984:KIM786993 KSI786984:KSI786993 LCE786984:LCE786993 LMA786984:LMA786993 LVW786984:LVW786993 MFS786984:MFS786993 MPO786984:MPO786993 MZK786984:MZK786993 NJG786984:NJG786993 NTC786984:NTC786993 OCY786984:OCY786993 OMU786984:OMU786993 OWQ786984:OWQ786993 PGM786984:PGM786993 PQI786984:PQI786993 QAE786984:QAE786993 QKA786984:QKA786993 QTW786984:QTW786993 RDS786984:RDS786993 RNO786984:RNO786993 RXK786984:RXK786993 SHG786984:SHG786993 SRC786984:SRC786993 TAY786984:TAY786993 TKU786984:TKU786993 TUQ786984:TUQ786993 UEM786984:UEM786993 UOI786984:UOI786993 UYE786984:UYE786993 VIA786984:VIA786993 VRW786984:VRW786993 WBS786984:WBS786993 WLO786984:WLO786993 WVK786984:WVK786993 C852520:C852529 IY852520:IY852529 SU852520:SU852529 ACQ852520:ACQ852529 AMM852520:AMM852529 AWI852520:AWI852529 BGE852520:BGE852529 BQA852520:BQA852529 BZW852520:BZW852529 CJS852520:CJS852529 CTO852520:CTO852529 DDK852520:DDK852529 DNG852520:DNG852529 DXC852520:DXC852529 EGY852520:EGY852529 EQU852520:EQU852529 FAQ852520:FAQ852529 FKM852520:FKM852529 FUI852520:FUI852529 GEE852520:GEE852529 GOA852520:GOA852529 GXW852520:GXW852529 HHS852520:HHS852529 HRO852520:HRO852529 IBK852520:IBK852529 ILG852520:ILG852529 IVC852520:IVC852529 JEY852520:JEY852529 JOU852520:JOU852529 JYQ852520:JYQ852529 KIM852520:KIM852529 KSI852520:KSI852529 LCE852520:LCE852529 LMA852520:LMA852529 LVW852520:LVW852529 MFS852520:MFS852529 MPO852520:MPO852529 MZK852520:MZK852529 NJG852520:NJG852529 NTC852520:NTC852529 OCY852520:OCY852529 OMU852520:OMU852529 OWQ852520:OWQ852529 PGM852520:PGM852529 PQI852520:PQI852529 QAE852520:QAE852529 QKA852520:QKA852529 QTW852520:QTW852529 RDS852520:RDS852529 RNO852520:RNO852529 RXK852520:RXK852529 SHG852520:SHG852529 SRC852520:SRC852529 TAY852520:TAY852529 TKU852520:TKU852529 TUQ852520:TUQ852529 UEM852520:UEM852529 UOI852520:UOI852529 UYE852520:UYE852529 VIA852520:VIA852529 VRW852520:VRW852529 WBS852520:WBS852529 WLO852520:WLO852529 WVK852520:WVK852529 C918056:C918065 IY918056:IY918065 SU918056:SU918065 ACQ918056:ACQ918065 AMM918056:AMM918065 AWI918056:AWI918065 BGE918056:BGE918065 BQA918056:BQA918065 BZW918056:BZW918065 CJS918056:CJS918065 CTO918056:CTO918065 DDK918056:DDK918065 DNG918056:DNG918065 DXC918056:DXC918065 EGY918056:EGY918065 EQU918056:EQU918065 FAQ918056:FAQ918065 FKM918056:FKM918065 FUI918056:FUI918065 GEE918056:GEE918065 GOA918056:GOA918065 GXW918056:GXW918065 HHS918056:HHS918065 HRO918056:HRO918065 IBK918056:IBK918065 ILG918056:ILG918065 IVC918056:IVC918065 JEY918056:JEY918065 JOU918056:JOU918065 JYQ918056:JYQ918065 KIM918056:KIM918065 KSI918056:KSI918065 LCE918056:LCE918065 LMA918056:LMA918065 LVW918056:LVW918065 MFS918056:MFS918065 MPO918056:MPO918065 MZK918056:MZK918065 NJG918056:NJG918065 NTC918056:NTC918065 OCY918056:OCY918065 OMU918056:OMU918065 OWQ918056:OWQ918065 PGM918056:PGM918065 PQI918056:PQI918065 QAE918056:QAE918065 QKA918056:QKA918065 QTW918056:QTW918065 RDS918056:RDS918065 RNO918056:RNO918065 RXK918056:RXK918065 SHG918056:SHG918065 SRC918056:SRC918065 TAY918056:TAY918065 TKU918056:TKU918065 TUQ918056:TUQ918065 UEM918056:UEM918065 UOI918056:UOI918065 UYE918056:UYE918065 VIA918056:VIA918065 VRW918056:VRW918065 WBS918056:WBS918065 WLO918056:WLO918065 WVK918056:WVK918065 C983592:C983601 IY983592:IY983601 SU983592:SU983601 ACQ983592:ACQ983601 AMM983592:AMM983601 AWI983592:AWI983601 BGE983592:BGE983601 BQA983592:BQA983601 BZW983592:BZW983601 CJS983592:CJS983601 CTO983592:CTO983601 DDK983592:DDK983601 DNG983592:DNG983601 DXC983592:DXC983601 EGY983592:EGY983601 EQU983592:EQU983601 FAQ983592:FAQ983601 FKM983592:FKM983601 FUI983592:FUI983601 GEE983592:GEE983601 GOA983592:GOA983601 GXW983592:GXW983601 HHS983592:HHS983601 HRO983592:HRO983601 IBK983592:IBK983601 ILG983592:ILG983601 IVC983592:IVC983601 JEY983592:JEY983601 JOU983592:JOU983601 JYQ983592:JYQ983601 KIM983592:KIM983601 KSI983592:KSI983601 LCE983592:LCE983601 LMA983592:LMA983601 LVW983592:LVW983601 MFS983592:MFS983601 MPO983592:MPO983601 MZK983592:MZK983601 NJG983592:NJG983601 NTC983592:NTC983601 OCY983592:OCY983601 OMU983592:OMU983601 OWQ983592:OWQ983601 PGM983592:PGM983601 PQI983592:PQI983601 QAE983592:QAE983601 QKA983592:QKA983601 QTW983592:QTW983601 RDS983592:RDS983601 RNO983592:RNO983601 RXK983592:RXK983601 SHG983592:SHG983601 SRC983592:SRC983601 TAY983592:TAY983601 TKU983592:TKU983601 TUQ983592:TUQ983601 UEM983592:UEM983601 UOI983592:UOI983601 UYE983592:UYE983601 VIA983592:VIA983601 VRW983592:VRW983601 WBS983592:WBS983601 WLO983592:WLO983601 WVK983592:WVK983601">
      <formula1>INDIRECT($B$553)</formula1>
    </dataValidation>
    <dataValidation type="list" allowBlank="1" showInputMessage="1" showErrorMessage="1" sqref="C562:C626 IY562:IY626 SU562:SU626 ACQ562:ACQ626 AMM562:AMM626 AWI562:AWI626 BGE562:BGE626 BQA562:BQA626 BZW562:BZW626 CJS562:CJS626 CTO562:CTO626 DDK562:DDK626 DNG562:DNG626 DXC562:DXC626 EGY562:EGY626 EQU562:EQU626 FAQ562:FAQ626 FKM562:FKM626 FUI562:FUI626 GEE562:GEE626 GOA562:GOA626 GXW562:GXW626 HHS562:HHS626 HRO562:HRO626 IBK562:IBK626 ILG562:ILG626 IVC562:IVC626 JEY562:JEY626 JOU562:JOU626 JYQ562:JYQ626 KIM562:KIM626 KSI562:KSI626 LCE562:LCE626 LMA562:LMA626 LVW562:LVW626 MFS562:MFS626 MPO562:MPO626 MZK562:MZK626 NJG562:NJG626 NTC562:NTC626 OCY562:OCY626 OMU562:OMU626 OWQ562:OWQ626 PGM562:PGM626 PQI562:PQI626 QAE562:QAE626 QKA562:QKA626 QTW562:QTW626 RDS562:RDS626 RNO562:RNO626 RXK562:RXK626 SHG562:SHG626 SRC562:SRC626 TAY562:TAY626 TKU562:TKU626 TUQ562:TUQ626 UEM562:UEM626 UOI562:UOI626 UYE562:UYE626 VIA562:VIA626 VRW562:VRW626 WBS562:WBS626 WLO562:WLO626 WVK562:WVK626 C66098:C66162 IY66098:IY66162 SU66098:SU66162 ACQ66098:ACQ66162 AMM66098:AMM66162 AWI66098:AWI66162 BGE66098:BGE66162 BQA66098:BQA66162 BZW66098:BZW66162 CJS66098:CJS66162 CTO66098:CTO66162 DDK66098:DDK66162 DNG66098:DNG66162 DXC66098:DXC66162 EGY66098:EGY66162 EQU66098:EQU66162 FAQ66098:FAQ66162 FKM66098:FKM66162 FUI66098:FUI66162 GEE66098:GEE66162 GOA66098:GOA66162 GXW66098:GXW66162 HHS66098:HHS66162 HRO66098:HRO66162 IBK66098:IBK66162 ILG66098:ILG66162 IVC66098:IVC66162 JEY66098:JEY66162 JOU66098:JOU66162 JYQ66098:JYQ66162 KIM66098:KIM66162 KSI66098:KSI66162 LCE66098:LCE66162 LMA66098:LMA66162 LVW66098:LVW66162 MFS66098:MFS66162 MPO66098:MPO66162 MZK66098:MZK66162 NJG66098:NJG66162 NTC66098:NTC66162 OCY66098:OCY66162 OMU66098:OMU66162 OWQ66098:OWQ66162 PGM66098:PGM66162 PQI66098:PQI66162 QAE66098:QAE66162 QKA66098:QKA66162 QTW66098:QTW66162 RDS66098:RDS66162 RNO66098:RNO66162 RXK66098:RXK66162 SHG66098:SHG66162 SRC66098:SRC66162 TAY66098:TAY66162 TKU66098:TKU66162 TUQ66098:TUQ66162 UEM66098:UEM66162 UOI66098:UOI66162 UYE66098:UYE66162 VIA66098:VIA66162 VRW66098:VRW66162 WBS66098:WBS66162 WLO66098:WLO66162 WVK66098:WVK66162 C131634:C131698 IY131634:IY131698 SU131634:SU131698 ACQ131634:ACQ131698 AMM131634:AMM131698 AWI131634:AWI131698 BGE131634:BGE131698 BQA131634:BQA131698 BZW131634:BZW131698 CJS131634:CJS131698 CTO131634:CTO131698 DDK131634:DDK131698 DNG131634:DNG131698 DXC131634:DXC131698 EGY131634:EGY131698 EQU131634:EQU131698 FAQ131634:FAQ131698 FKM131634:FKM131698 FUI131634:FUI131698 GEE131634:GEE131698 GOA131634:GOA131698 GXW131634:GXW131698 HHS131634:HHS131698 HRO131634:HRO131698 IBK131634:IBK131698 ILG131634:ILG131698 IVC131634:IVC131698 JEY131634:JEY131698 JOU131634:JOU131698 JYQ131634:JYQ131698 KIM131634:KIM131698 KSI131634:KSI131698 LCE131634:LCE131698 LMA131634:LMA131698 LVW131634:LVW131698 MFS131634:MFS131698 MPO131634:MPO131698 MZK131634:MZK131698 NJG131634:NJG131698 NTC131634:NTC131698 OCY131634:OCY131698 OMU131634:OMU131698 OWQ131634:OWQ131698 PGM131634:PGM131698 PQI131634:PQI131698 QAE131634:QAE131698 QKA131634:QKA131698 QTW131634:QTW131698 RDS131634:RDS131698 RNO131634:RNO131698 RXK131634:RXK131698 SHG131634:SHG131698 SRC131634:SRC131698 TAY131634:TAY131698 TKU131634:TKU131698 TUQ131634:TUQ131698 UEM131634:UEM131698 UOI131634:UOI131698 UYE131634:UYE131698 VIA131634:VIA131698 VRW131634:VRW131698 WBS131634:WBS131698 WLO131634:WLO131698 WVK131634:WVK131698 C197170:C197234 IY197170:IY197234 SU197170:SU197234 ACQ197170:ACQ197234 AMM197170:AMM197234 AWI197170:AWI197234 BGE197170:BGE197234 BQA197170:BQA197234 BZW197170:BZW197234 CJS197170:CJS197234 CTO197170:CTO197234 DDK197170:DDK197234 DNG197170:DNG197234 DXC197170:DXC197234 EGY197170:EGY197234 EQU197170:EQU197234 FAQ197170:FAQ197234 FKM197170:FKM197234 FUI197170:FUI197234 GEE197170:GEE197234 GOA197170:GOA197234 GXW197170:GXW197234 HHS197170:HHS197234 HRO197170:HRO197234 IBK197170:IBK197234 ILG197170:ILG197234 IVC197170:IVC197234 JEY197170:JEY197234 JOU197170:JOU197234 JYQ197170:JYQ197234 KIM197170:KIM197234 KSI197170:KSI197234 LCE197170:LCE197234 LMA197170:LMA197234 LVW197170:LVW197234 MFS197170:MFS197234 MPO197170:MPO197234 MZK197170:MZK197234 NJG197170:NJG197234 NTC197170:NTC197234 OCY197170:OCY197234 OMU197170:OMU197234 OWQ197170:OWQ197234 PGM197170:PGM197234 PQI197170:PQI197234 QAE197170:QAE197234 QKA197170:QKA197234 QTW197170:QTW197234 RDS197170:RDS197234 RNO197170:RNO197234 RXK197170:RXK197234 SHG197170:SHG197234 SRC197170:SRC197234 TAY197170:TAY197234 TKU197170:TKU197234 TUQ197170:TUQ197234 UEM197170:UEM197234 UOI197170:UOI197234 UYE197170:UYE197234 VIA197170:VIA197234 VRW197170:VRW197234 WBS197170:WBS197234 WLO197170:WLO197234 WVK197170:WVK197234 C262706:C262770 IY262706:IY262770 SU262706:SU262770 ACQ262706:ACQ262770 AMM262706:AMM262770 AWI262706:AWI262770 BGE262706:BGE262770 BQA262706:BQA262770 BZW262706:BZW262770 CJS262706:CJS262770 CTO262706:CTO262770 DDK262706:DDK262770 DNG262706:DNG262770 DXC262706:DXC262770 EGY262706:EGY262770 EQU262706:EQU262770 FAQ262706:FAQ262770 FKM262706:FKM262770 FUI262706:FUI262770 GEE262706:GEE262770 GOA262706:GOA262770 GXW262706:GXW262770 HHS262706:HHS262770 HRO262706:HRO262770 IBK262706:IBK262770 ILG262706:ILG262770 IVC262706:IVC262770 JEY262706:JEY262770 JOU262706:JOU262770 JYQ262706:JYQ262770 KIM262706:KIM262770 KSI262706:KSI262770 LCE262706:LCE262770 LMA262706:LMA262770 LVW262706:LVW262770 MFS262706:MFS262770 MPO262706:MPO262770 MZK262706:MZK262770 NJG262706:NJG262770 NTC262706:NTC262770 OCY262706:OCY262770 OMU262706:OMU262770 OWQ262706:OWQ262770 PGM262706:PGM262770 PQI262706:PQI262770 QAE262706:QAE262770 QKA262706:QKA262770 QTW262706:QTW262770 RDS262706:RDS262770 RNO262706:RNO262770 RXK262706:RXK262770 SHG262706:SHG262770 SRC262706:SRC262770 TAY262706:TAY262770 TKU262706:TKU262770 TUQ262706:TUQ262770 UEM262706:UEM262770 UOI262706:UOI262770 UYE262706:UYE262770 VIA262706:VIA262770 VRW262706:VRW262770 WBS262706:WBS262770 WLO262706:WLO262770 WVK262706:WVK262770 C328242:C328306 IY328242:IY328306 SU328242:SU328306 ACQ328242:ACQ328306 AMM328242:AMM328306 AWI328242:AWI328306 BGE328242:BGE328306 BQA328242:BQA328306 BZW328242:BZW328306 CJS328242:CJS328306 CTO328242:CTO328306 DDK328242:DDK328306 DNG328242:DNG328306 DXC328242:DXC328306 EGY328242:EGY328306 EQU328242:EQU328306 FAQ328242:FAQ328306 FKM328242:FKM328306 FUI328242:FUI328306 GEE328242:GEE328306 GOA328242:GOA328306 GXW328242:GXW328306 HHS328242:HHS328306 HRO328242:HRO328306 IBK328242:IBK328306 ILG328242:ILG328306 IVC328242:IVC328306 JEY328242:JEY328306 JOU328242:JOU328306 JYQ328242:JYQ328306 KIM328242:KIM328306 KSI328242:KSI328306 LCE328242:LCE328306 LMA328242:LMA328306 LVW328242:LVW328306 MFS328242:MFS328306 MPO328242:MPO328306 MZK328242:MZK328306 NJG328242:NJG328306 NTC328242:NTC328306 OCY328242:OCY328306 OMU328242:OMU328306 OWQ328242:OWQ328306 PGM328242:PGM328306 PQI328242:PQI328306 QAE328242:QAE328306 QKA328242:QKA328306 QTW328242:QTW328306 RDS328242:RDS328306 RNO328242:RNO328306 RXK328242:RXK328306 SHG328242:SHG328306 SRC328242:SRC328306 TAY328242:TAY328306 TKU328242:TKU328306 TUQ328242:TUQ328306 UEM328242:UEM328306 UOI328242:UOI328306 UYE328242:UYE328306 VIA328242:VIA328306 VRW328242:VRW328306 WBS328242:WBS328306 WLO328242:WLO328306 WVK328242:WVK328306 C393778:C393842 IY393778:IY393842 SU393778:SU393842 ACQ393778:ACQ393842 AMM393778:AMM393842 AWI393778:AWI393842 BGE393778:BGE393842 BQA393778:BQA393842 BZW393778:BZW393842 CJS393778:CJS393842 CTO393778:CTO393842 DDK393778:DDK393842 DNG393778:DNG393842 DXC393778:DXC393842 EGY393778:EGY393842 EQU393778:EQU393842 FAQ393778:FAQ393842 FKM393778:FKM393842 FUI393778:FUI393842 GEE393778:GEE393842 GOA393778:GOA393842 GXW393778:GXW393842 HHS393778:HHS393842 HRO393778:HRO393842 IBK393778:IBK393842 ILG393778:ILG393842 IVC393778:IVC393842 JEY393778:JEY393842 JOU393778:JOU393842 JYQ393778:JYQ393842 KIM393778:KIM393842 KSI393778:KSI393842 LCE393778:LCE393842 LMA393778:LMA393842 LVW393778:LVW393842 MFS393778:MFS393842 MPO393778:MPO393842 MZK393778:MZK393842 NJG393778:NJG393842 NTC393778:NTC393842 OCY393778:OCY393842 OMU393778:OMU393842 OWQ393778:OWQ393842 PGM393778:PGM393842 PQI393778:PQI393842 QAE393778:QAE393842 QKA393778:QKA393842 QTW393778:QTW393842 RDS393778:RDS393842 RNO393778:RNO393842 RXK393778:RXK393842 SHG393778:SHG393842 SRC393778:SRC393842 TAY393778:TAY393842 TKU393778:TKU393842 TUQ393778:TUQ393842 UEM393778:UEM393842 UOI393778:UOI393842 UYE393778:UYE393842 VIA393778:VIA393842 VRW393778:VRW393842 WBS393778:WBS393842 WLO393778:WLO393842 WVK393778:WVK393842 C459314:C459378 IY459314:IY459378 SU459314:SU459378 ACQ459314:ACQ459378 AMM459314:AMM459378 AWI459314:AWI459378 BGE459314:BGE459378 BQA459314:BQA459378 BZW459314:BZW459378 CJS459314:CJS459378 CTO459314:CTO459378 DDK459314:DDK459378 DNG459314:DNG459378 DXC459314:DXC459378 EGY459314:EGY459378 EQU459314:EQU459378 FAQ459314:FAQ459378 FKM459314:FKM459378 FUI459314:FUI459378 GEE459314:GEE459378 GOA459314:GOA459378 GXW459314:GXW459378 HHS459314:HHS459378 HRO459314:HRO459378 IBK459314:IBK459378 ILG459314:ILG459378 IVC459314:IVC459378 JEY459314:JEY459378 JOU459314:JOU459378 JYQ459314:JYQ459378 KIM459314:KIM459378 KSI459314:KSI459378 LCE459314:LCE459378 LMA459314:LMA459378 LVW459314:LVW459378 MFS459314:MFS459378 MPO459314:MPO459378 MZK459314:MZK459378 NJG459314:NJG459378 NTC459314:NTC459378 OCY459314:OCY459378 OMU459314:OMU459378 OWQ459314:OWQ459378 PGM459314:PGM459378 PQI459314:PQI459378 QAE459314:QAE459378 QKA459314:QKA459378 QTW459314:QTW459378 RDS459314:RDS459378 RNO459314:RNO459378 RXK459314:RXK459378 SHG459314:SHG459378 SRC459314:SRC459378 TAY459314:TAY459378 TKU459314:TKU459378 TUQ459314:TUQ459378 UEM459314:UEM459378 UOI459314:UOI459378 UYE459314:UYE459378 VIA459314:VIA459378 VRW459314:VRW459378 WBS459314:WBS459378 WLO459314:WLO459378 WVK459314:WVK459378 C524850:C524914 IY524850:IY524914 SU524850:SU524914 ACQ524850:ACQ524914 AMM524850:AMM524914 AWI524850:AWI524914 BGE524850:BGE524914 BQA524850:BQA524914 BZW524850:BZW524914 CJS524850:CJS524914 CTO524850:CTO524914 DDK524850:DDK524914 DNG524850:DNG524914 DXC524850:DXC524914 EGY524850:EGY524914 EQU524850:EQU524914 FAQ524850:FAQ524914 FKM524850:FKM524914 FUI524850:FUI524914 GEE524850:GEE524914 GOA524850:GOA524914 GXW524850:GXW524914 HHS524850:HHS524914 HRO524850:HRO524914 IBK524850:IBK524914 ILG524850:ILG524914 IVC524850:IVC524914 JEY524850:JEY524914 JOU524850:JOU524914 JYQ524850:JYQ524914 KIM524850:KIM524914 KSI524850:KSI524914 LCE524850:LCE524914 LMA524850:LMA524914 LVW524850:LVW524914 MFS524850:MFS524914 MPO524850:MPO524914 MZK524850:MZK524914 NJG524850:NJG524914 NTC524850:NTC524914 OCY524850:OCY524914 OMU524850:OMU524914 OWQ524850:OWQ524914 PGM524850:PGM524914 PQI524850:PQI524914 QAE524850:QAE524914 QKA524850:QKA524914 QTW524850:QTW524914 RDS524850:RDS524914 RNO524850:RNO524914 RXK524850:RXK524914 SHG524850:SHG524914 SRC524850:SRC524914 TAY524850:TAY524914 TKU524850:TKU524914 TUQ524850:TUQ524914 UEM524850:UEM524914 UOI524850:UOI524914 UYE524850:UYE524914 VIA524850:VIA524914 VRW524850:VRW524914 WBS524850:WBS524914 WLO524850:WLO524914 WVK524850:WVK524914 C590386:C590450 IY590386:IY590450 SU590386:SU590450 ACQ590386:ACQ590450 AMM590386:AMM590450 AWI590386:AWI590450 BGE590386:BGE590450 BQA590386:BQA590450 BZW590386:BZW590450 CJS590386:CJS590450 CTO590386:CTO590450 DDK590386:DDK590450 DNG590386:DNG590450 DXC590386:DXC590450 EGY590386:EGY590450 EQU590386:EQU590450 FAQ590386:FAQ590450 FKM590386:FKM590450 FUI590386:FUI590450 GEE590386:GEE590450 GOA590386:GOA590450 GXW590386:GXW590450 HHS590386:HHS590450 HRO590386:HRO590450 IBK590386:IBK590450 ILG590386:ILG590450 IVC590386:IVC590450 JEY590386:JEY590450 JOU590386:JOU590450 JYQ590386:JYQ590450 KIM590386:KIM590450 KSI590386:KSI590450 LCE590386:LCE590450 LMA590386:LMA590450 LVW590386:LVW590450 MFS590386:MFS590450 MPO590386:MPO590450 MZK590386:MZK590450 NJG590386:NJG590450 NTC590386:NTC590450 OCY590386:OCY590450 OMU590386:OMU590450 OWQ590386:OWQ590450 PGM590386:PGM590450 PQI590386:PQI590450 QAE590386:QAE590450 QKA590386:QKA590450 QTW590386:QTW590450 RDS590386:RDS590450 RNO590386:RNO590450 RXK590386:RXK590450 SHG590386:SHG590450 SRC590386:SRC590450 TAY590386:TAY590450 TKU590386:TKU590450 TUQ590386:TUQ590450 UEM590386:UEM590450 UOI590386:UOI590450 UYE590386:UYE590450 VIA590386:VIA590450 VRW590386:VRW590450 WBS590386:WBS590450 WLO590386:WLO590450 WVK590386:WVK590450 C655922:C655986 IY655922:IY655986 SU655922:SU655986 ACQ655922:ACQ655986 AMM655922:AMM655986 AWI655922:AWI655986 BGE655922:BGE655986 BQA655922:BQA655986 BZW655922:BZW655986 CJS655922:CJS655986 CTO655922:CTO655986 DDK655922:DDK655986 DNG655922:DNG655986 DXC655922:DXC655986 EGY655922:EGY655986 EQU655922:EQU655986 FAQ655922:FAQ655986 FKM655922:FKM655986 FUI655922:FUI655986 GEE655922:GEE655986 GOA655922:GOA655986 GXW655922:GXW655986 HHS655922:HHS655986 HRO655922:HRO655986 IBK655922:IBK655986 ILG655922:ILG655986 IVC655922:IVC655986 JEY655922:JEY655986 JOU655922:JOU655986 JYQ655922:JYQ655986 KIM655922:KIM655986 KSI655922:KSI655986 LCE655922:LCE655986 LMA655922:LMA655986 LVW655922:LVW655986 MFS655922:MFS655986 MPO655922:MPO655986 MZK655922:MZK655986 NJG655922:NJG655986 NTC655922:NTC655986 OCY655922:OCY655986 OMU655922:OMU655986 OWQ655922:OWQ655986 PGM655922:PGM655986 PQI655922:PQI655986 QAE655922:QAE655986 QKA655922:QKA655986 QTW655922:QTW655986 RDS655922:RDS655986 RNO655922:RNO655986 RXK655922:RXK655986 SHG655922:SHG655986 SRC655922:SRC655986 TAY655922:TAY655986 TKU655922:TKU655986 TUQ655922:TUQ655986 UEM655922:UEM655986 UOI655922:UOI655986 UYE655922:UYE655986 VIA655922:VIA655986 VRW655922:VRW655986 WBS655922:WBS655986 WLO655922:WLO655986 WVK655922:WVK655986 C721458:C721522 IY721458:IY721522 SU721458:SU721522 ACQ721458:ACQ721522 AMM721458:AMM721522 AWI721458:AWI721522 BGE721458:BGE721522 BQA721458:BQA721522 BZW721458:BZW721522 CJS721458:CJS721522 CTO721458:CTO721522 DDK721458:DDK721522 DNG721458:DNG721522 DXC721458:DXC721522 EGY721458:EGY721522 EQU721458:EQU721522 FAQ721458:FAQ721522 FKM721458:FKM721522 FUI721458:FUI721522 GEE721458:GEE721522 GOA721458:GOA721522 GXW721458:GXW721522 HHS721458:HHS721522 HRO721458:HRO721522 IBK721458:IBK721522 ILG721458:ILG721522 IVC721458:IVC721522 JEY721458:JEY721522 JOU721458:JOU721522 JYQ721458:JYQ721522 KIM721458:KIM721522 KSI721458:KSI721522 LCE721458:LCE721522 LMA721458:LMA721522 LVW721458:LVW721522 MFS721458:MFS721522 MPO721458:MPO721522 MZK721458:MZK721522 NJG721458:NJG721522 NTC721458:NTC721522 OCY721458:OCY721522 OMU721458:OMU721522 OWQ721458:OWQ721522 PGM721458:PGM721522 PQI721458:PQI721522 QAE721458:QAE721522 QKA721458:QKA721522 QTW721458:QTW721522 RDS721458:RDS721522 RNO721458:RNO721522 RXK721458:RXK721522 SHG721458:SHG721522 SRC721458:SRC721522 TAY721458:TAY721522 TKU721458:TKU721522 TUQ721458:TUQ721522 UEM721458:UEM721522 UOI721458:UOI721522 UYE721458:UYE721522 VIA721458:VIA721522 VRW721458:VRW721522 WBS721458:WBS721522 WLO721458:WLO721522 WVK721458:WVK721522 C786994:C787058 IY786994:IY787058 SU786994:SU787058 ACQ786994:ACQ787058 AMM786994:AMM787058 AWI786994:AWI787058 BGE786994:BGE787058 BQA786994:BQA787058 BZW786994:BZW787058 CJS786994:CJS787058 CTO786994:CTO787058 DDK786994:DDK787058 DNG786994:DNG787058 DXC786994:DXC787058 EGY786994:EGY787058 EQU786994:EQU787058 FAQ786994:FAQ787058 FKM786994:FKM787058 FUI786994:FUI787058 GEE786994:GEE787058 GOA786994:GOA787058 GXW786994:GXW787058 HHS786994:HHS787058 HRO786994:HRO787058 IBK786994:IBK787058 ILG786994:ILG787058 IVC786994:IVC787058 JEY786994:JEY787058 JOU786994:JOU787058 JYQ786994:JYQ787058 KIM786994:KIM787058 KSI786994:KSI787058 LCE786994:LCE787058 LMA786994:LMA787058 LVW786994:LVW787058 MFS786994:MFS787058 MPO786994:MPO787058 MZK786994:MZK787058 NJG786994:NJG787058 NTC786994:NTC787058 OCY786994:OCY787058 OMU786994:OMU787058 OWQ786994:OWQ787058 PGM786994:PGM787058 PQI786994:PQI787058 QAE786994:QAE787058 QKA786994:QKA787058 QTW786994:QTW787058 RDS786994:RDS787058 RNO786994:RNO787058 RXK786994:RXK787058 SHG786994:SHG787058 SRC786994:SRC787058 TAY786994:TAY787058 TKU786994:TKU787058 TUQ786994:TUQ787058 UEM786994:UEM787058 UOI786994:UOI787058 UYE786994:UYE787058 VIA786994:VIA787058 VRW786994:VRW787058 WBS786994:WBS787058 WLO786994:WLO787058 WVK786994:WVK787058 C852530:C852594 IY852530:IY852594 SU852530:SU852594 ACQ852530:ACQ852594 AMM852530:AMM852594 AWI852530:AWI852594 BGE852530:BGE852594 BQA852530:BQA852594 BZW852530:BZW852594 CJS852530:CJS852594 CTO852530:CTO852594 DDK852530:DDK852594 DNG852530:DNG852594 DXC852530:DXC852594 EGY852530:EGY852594 EQU852530:EQU852594 FAQ852530:FAQ852594 FKM852530:FKM852594 FUI852530:FUI852594 GEE852530:GEE852594 GOA852530:GOA852594 GXW852530:GXW852594 HHS852530:HHS852594 HRO852530:HRO852594 IBK852530:IBK852594 ILG852530:ILG852594 IVC852530:IVC852594 JEY852530:JEY852594 JOU852530:JOU852594 JYQ852530:JYQ852594 KIM852530:KIM852594 KSI852530:KSI852594 LCE852530:LCE852594 LMA852530:LMA852594 LVW852530:LVW852594 MFS852530:MFS852594 MPO852530:MPO852594 MZK852530:MZK852594 NJG852530:NJG852594 NTC852530:NTC852594 OCY852530:OCY852594 OMU852530:OMU852594 OWQ852530:OWQ852594 PGM852530:PGM852594 PQI852530:PQI852594 QAE852530:QAE852594 QKA852530:QKA852594 QTW852530:QTW852594 RDS852530:RDS852594 RNO852530:RNO852594 RXK852530:RXK852594 SHG852530:SHG852594 SRC852530:SRC852594 TAY852530:TAY852594 TKU852530:TKU852594 TUQ852530:TUQ852594 UEM852530:UEM852594 UOI852530:UOI852594 UYE852530:UYE852594 VIA852530:VIA852594 VRW852530:VRW852594 WBS852530:WBS852594 WLO852530:WLO852594 WVK852530:WVK852594 C918066:C918130 IY918066:IY918130 SU918066:SU918130 ACQ918066:ACQ918130 AMM918066:AMM918130 AWI918066:AWI918130 BGE918066:BGE918130 BQA918066:BQA918130 BZW918066:BZW918130 CJS918066:CJS918130 CTO918066:CTO918130 DDK918066:DDK918130 DNG918066:DNG918130 DXC918066:DXC918130 EGY918066:EGY918130 EQU918066:EQU918130 FAQ918066:FAQ918130 FKM918066:FKM918130 FUI918066:FUI918130 GEE918066:GEE918130 GOA918066:GOA918130 GXW918066:GXW918130 HHS918066:HHS918130 HRO918066:HRO918130 IBK918066:IBK918130 ILG918066:ILG918130 IVC918066:IVC918130 JEY918066:JEY918130 JOU918066:JOU918130 JYQ918066:JYQ918130 KIM918066:KIM918130 KSI918066:KSI918130 LCE918066:LCE918130 LMA918066:LMA918130 LVW918066:LVW918130 MFS918066:MFS918130 MPO918066:MPO918130 MZK918066:MZK918130 NJG918066:NJG918130 NTC918066:NTC918130 OCY918066:OCY918130 OMU918066:OMU918130 OWQ918066:OWQ918130 PGM918066:PGM918130 PQI918066:PQI918130 QAE918066:QAE918130 QKA918066:QKA918130 QTW918066:QTW918130 RDS918066:RDS918130 RNO918066:RNO918130 RXK918066:RXK918130 SHG918066:SHG918130 SRC918066:SRC918130 TAY918066:TAY918130 TKU918066:TKU918130 TUQ918066:TUQ918130 UEM918066:UEM918130 UOI918066:UOI918130 UYE918066:UYE918130 VIA918066:VIA918130 VRW918066:VRW918130 WBS918066:WBS918130 WLO918066:WLO918130 WVK918066:WVK918130 C983602:C983666 IY983602:IY983666 SU983602:SU983666 ACQ983602:ACQ983666 AMM983602:AMM983666 AWI983602:AWI983666 BGE983602:BGE983666 BQA983602:BQA983666 BZW983602:BZW983666 CJS983602:CJS983666 CTO983602:CTO983666 DDK983602:DDK983666 DNG983602:DNG983666 DXC983602:DXC983666 EGY983602:EGY983666 EQU983602:EQU983666 FAQ983602:FAQ983666 FKM983602:FKM983666 FUI983602:FUI983666 GEE983602:GEE983666 GOA983602:GOA983666 GXW983602:GXW983666 HHS983602:HHS983666 HRO983602:HRO983666 IBK983602:IBK983666 ILG983602:ILG983666 IVC983602:IVC983666 JEY983602:JEY983666 JOU983602:JOU983666 JYQ983602:JYQ983666 KIM983602:KIM983666 KSI983602:KSI983666 LCE983602:LCE983666 LMA983602:LMA983666 LVW983602:LVW983666 MFS983602:MFS983666 MPO983602:MPO983666 MZK983602:MZK983666 NJG983602:NJG983666 NTC983602:NTC983666 OCY983602:OCY983666 OMU983602:OMU983666 OWQ983602:OWQ983666 PGM983602:PGM983666 PQI983602:PQI983666 QAE983602:QAE983666 QKA983602:QKA983666 QTW983602:QTW983666 RDS983602:RDS983666 RNO983602:RNO983666 RXK983602:RXK983666 SHG983602:SHG983666 SRC983602:SRC983666 TAY983602:TAY983666 TKU983602:TKU983666 TUQ983602:TUQ983666 UEM983602:UEM983666 UOI983602:UOI983666 UYE983602:UYE983666 VIA983602:VIA983666 VRW983602:VRW983666 WBS983602:WBS983666 WLO983602:WLO983666 WVK983602:WVK983666">
      <formula1>INDIRECT($B$562)</formula1>
    </dataValidation>
  </dataValidations>
  <pageMargins left="0.7" right="0.7" top="0.75" bottom="0.75" header="0.3" footer="0.3"/>
  <legacyDrawing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opLeftCell="A4" zoomScale="70" zoomScaleNormal="70" workbookViewId="0">
      <selection activeCell="I2" sqref="I2"/>
    </sheetView>
  </sheetViews>
  <sheetFormatPr baseColWidth="10" defaultColWidth="11.42578125" defaultRowHeight="15" x14ac:dyDescent="0.25"/>
  <cols>
    <col min="1" max="1" width="4.42578125" style="372" customWidth="1"/>
    <col min="2" max="2" width="20.28515625" style="372" customWidth="1"/>
    <col min="3" max="3" width="3.140625" style="372" customWidth="1"/>
    <col min="4" max="4" width="18.28515625" style="372" customWidth="1"/>
    <col min="5" max="5" width="26.85546875" style="372" customWidth="1"/>
    <col min="6" max="6" width="26.42578125" style="372" customWidth="1"/>
    <col min="7" max="7" width="17" style="372" customWidth="1"/>
    <col min="8" max="8" width="7.85546875" style="372" customWidth="1"/>
    <col min="9" max="16384" width="11.42578125" style="372"/>
  </cols>
  <sheetData>
    <row r="1" spans="1:19" ht="33" customHeight="1" x14ac:dyDescent="0.25">
      <c r="A1" s="369" t="s">
        <v>1380</v>
      </c>
      <c r="B1" s="370" t="s">
        <v>1381</v>
      </c>
      <c r="C1" s="370"/>
      <c r="D1" s="370" t="s">
        <v>1382</v>
      </c>
      <c r="E1" s="370" t="s">
        <v>1383</v>
      </c>
      <c r="F1" s="370" t="s">
        <v>1384</v>
      </c>
      <c r="G1" s="370" t="s">
        <v>1385</v>
      </c>
      <c r="H1" s="370" t="s">
        <v>1386</v>
      </c>
      <c r="I1" s="370" t="s">
        <v>1387</v>
      </c>
      <c r="J1" s="370" t="s">
        <v>1388</v>
      </c>
      <c r="K1" s="371">
        <v>2020</v>
      </c>
      <c r="L1" s="371">
        <v>2021</v>
      </c>
      <c r="M1" s="371">
        <v>2022</v>
      </c>
      <c r="N1" s="371">
        <v>2023</v>
      </c>
      <c r="O1" s="370" t="s">
        <v>1389</v>
      </c>
      <c r="Q1" s="373" t="s">
        <v>1390</v>
      </c>
      <c r="R1" s="373" t="s">
        <v>1391</v>
      </c>
      <c r="S1" s="373" t="s">
        <v>1392</v>
      </c>
    </row>
    <row r="2" spans="1:19" ht="33.75" x14ac:dyDescent="0.25">
      <c r="A2" s="374">
        <v>2</v>
      </c>
      <c r="B2" s="375" t="s">
        <v>1393</v>
      </c>
      <c r="C2" s="374">
        <v>6</v>
      </c>
      <c r="D2" s="375" t="s">
        <v>1394</v>
      </c>
      <c r="E2" s="376" t="s">
        <v>1395</v>
      </c>
      <c r="F2" s="902" t="s">
        <v>1396</v>
      </c>
      <c r="G2" s="376" t="s">
        <v>26</v>
      </c>
      <c r="H2" s="377" t="s">
        <v>45</v>
      </c>
      <c r="I2" s="378">
        <v>25</v>
      </c>
      <c r="J2" s="376" t="s">
        <v>1397</v>
      </c>
      <c r="K2" s="382">
        <v>0.8</v>
      </c>
      <c r="L2" s="382">
        <v>7.5</v>
      </c>
      <c r="M2" s="382">
        <v>12.5</v>
      </c>
      <c r="N2" s="382">
        <f>3.04+1.16</f>
        <v>4.2</v>
      </c>
      <c r="O2" s="376" t="s">
        <v>1398</v>
      </c>
    </row>
    <row r="3" spans="1:19" ht="33.75" x14ac:dyDescent="0.25">
      <c r="A3" s="374">
        <v>2</v>
      </c>
      <c r="B3" s="375" t="s">
        <v>1393</v>
      </c>
      <c r="C3" s="374">
        <v>6</v>
      </c>
      <c r="D3" s="375" t="s">
        <v>1394</v>
      </c>
      <c r="E3" s="376" t="s">
        <v>1395</v>
      </c>
      <c r="F3" s="900"/>
      <c r="G3" s="376" t="s">
        <v>14</v>
      </c>
      <c r="H3" s="377" t="s">
        <v>45</v>
      </c>
      <c r="I3" s="378">
        <v>3</v>
      </c>
      <c r="J3" s="376" t="s">
        <v>1397</v>
      </c>
      <c r="K3" s="383">
        <v>1</v>
      </c>
      <c r="L3" s="382">
        <v>0.6</v>
      </c>
      <c r="M3" s="382">
        <v>0.5</v>
      </c>
      <c r="N3" s="382">
        <v>0.9</v>
      </c>
      <c r="O3" s="376" t="s">
        <v>1398</v>
      </c>
    </row>
    <row r="4" spans="1:19" ht="63.75" x14ac:dyDescent="0.25">
      <c r="A4" s="374">
        <v>2</v>
      </c>
      <c r="B4" s="375" t="s">
        <v>1393</v>
      </c>
      <c r="C4" s="374">
        <v>6</v>
      </c>
      <c r="D4" s="375" t="s">
        <v>1394</v>
      </c>
      <c r="E4" s="376" t="s">
        <v>1395</v>
      </c>
      <c r="F4" s="379" t="s">
        <v>1399</v>
      </c>
      <c r="G4" s="376" t="s">
        <v>1400</v>
      </c>
      <c r="H4" s="377" t="s">
        <v>45</v>
      </c>
      <c r="I4" s="378">
        <v>0.5</v>
      </c>
      <c r="J4" s="376" t="s">
        <v>1397</v>
      </c>
      <c r="K4" s="383">
        <v>0</v>
      </c>
      <c r="L4" s="383">
        <v>0</v>
      </c>
      <c r="M4" s="382">
        <v>0</v>
      </c>
      <c r="N4" s="382">
        <v>0.5</v>
      </c>
      <c r="O4" s="376" t="s">
        <v>1398</v>
      </c>
    </row>
    <row r="5" spans="1:19" ht="33.75" x14ac:dyDescent="0.25">
      <c r="A5" s="374">
        <v>2</v>
      </c>
      <c r="B5" s="375" t="s">
        <v>1393</v>
      </c>
      <c r="C5" s="374">
        <v>6</v>
      </c>
      <c r="D5" s="375" t="s">
        <v>1394</v>
      </c>
      <c r="E5" s="376" t="s">
        <v>1395</v>
      </c>
      <c r="F5" s="902" t="s">
        <v>1401</v>
      </c>
      <c r="G5" s="380" t="s">
        <v>1402</v>
      </c>
      <c r="H5" s="377" t="s">
        <v>45</v>
      </c>
      <c r="I5" s="378">
        <v>110</v>
      </c>
      <c r="J5" s="380" t="s">
        <v>1397</v>
      </c>
      <c r="K5" s="382">
        <v>2</v>
      </c>
      <c r="L5" s="382">
        <v>22</v>
      </c>
      <c r="M5" s="382">
        <v>55</v>
      </c>
      <c r="N5" s="382">
        <v>31</v>
      </c>
      <c r="O5" s="376" t="s">
        <v>1398</v>
      </c>
    </row>
    <row r="6" spans="1:19" ht="38.25" x14ac:dyDescent="0.25">
      <c r="A6" s="374">
        <v>2</v>
      </c>
      <c r="B6" s="375" t="s">
        <v>1393</v>
      </c>
      <c r="C6" s="374">
        <v>6</v>
      </c>
      <c r="D6" s="375" t="s">
        <v>1394</v>
      </c>
      <c r="E6" s="376" t="s">
        <v>1395</v>
      </c>
      <c r="F6" s="900"/>
      <c r="G6" s="376" t="s">
        <v>1403</v>
      </c>
      <c r="H6" s="377" t="s">
        <v>47</v>
      </c>
      <c r="I6" s="378">
        <v>5</v>
      </c>
      <c r="J6" s="376" t="s">
        <v>1397</v>
      </c>
      <c r="K6" s="383">
        <v>1</v>
      </c>
      <c r="L6" s="384">
        <v>2</v>
      </c>
      <c r="M6" s="384">
        <v>1</v>
      </c>
      <c r="N6" s="384">
        <v>1</v>
      </c>
      <c r="O6" s="376" t="s">
        <v>1398</v>
      </c>
    </row>
    <row r="7" spans="1:19" ht="33.75" x14ac:dyDescent="0.25">
      <c r="A7" s="374">
        <v>2</v>
      </c>
      <c r="B7" s="375" t="s">
        <v>1393</v>
      </c>
      <c r="C7" s="374">
        <v>6</v>
      </c>
      <c r="D7" s="375" t="s">
        <v>1394</v>
      </c>
      <c r="E7" s="376" t="s">
        <v>1395</v>
      </c>
      <c r="F7" s="900"/>
      <c r="G7" s="376" t="s">
        <v>1404</v>
      </c>
      <c r="H7" s="377" t="s">
        <v>45</v>
      </c>
      <c r="I7" s="378">
        <v>5</v>
      </c>
      <c r="J7" s="376" t="s">
        <v>1397</v>
      </c>
      <c r="K7" s="383">
        <v>0</v>
      </c>
      <c r="L7" s="384">
        <v>1</v>
      </c>
      <c r="M7" s="382">
        <v>2.5</v>
      </c>
      <c r="N7" s="382">
        <v>1.5</v>
      </c>
      <c r="O7" s="376" t="s">
        <v>1398</v>
      </c>
    </row>
    <row r="8" spans="1:19" ht="33.75" x14ac:dyDescent="0.25">
      <c r="A8" s="374">
        <v>2</v>
      </c>
      <c r="B8" s="375" t="s">
        <v>1393</v>
      </c>
      <c r="C8" s="374">
        <v>6</v>
      </c>
      <c r="D8" s="375" t="s">
        <v>1394</v>
      </c>
      <c r="E8" s="376" t="s">
        <v>1395</v>
      </c>
      <c r="F8" s="900"/>
      <c r="G8" s="380" t="s">
        <v>19</v>
      </c>
      <c r="H8" s="377" t="s">
        <v>45</v>
      </c>
      <c r="I8" s="378">
        <v>30</v>
      </c>
      <c r="J8" s="380" t="s">
        <v>1397</v>
      </c>
      <c r="K8" s="384">
        <v>3</v>
      </c>
      <c r="L8" s="384">
        <v>9</v>
      </c>
      <c r="M8" s="384">
        <v>12</v>
      </c>
      <c r="N8" s="384">
        <f>4.26+1.74</f>
        <v>6</v>
      </c>
      <c r="O8" s="376" t="s">
        <v>1398</v>
      </c>
    </row>
    <row r="9" spans="1:19" ht="33.75" x14ac:dyDescent="0.25">
      <c r="A9" s="374">
        <v>2</v>
      </c>
      <c r="B9" s="375" t="s">
        <v>1393</v>
      </c>
      <c r="C9" s="374">
        <v>6</v>
      </c>
      <c r="D9" s="375" t="s">
        <v>1394</v>
      </c>
      <c r="E9" s="376" t="s">
        <v>1395</v>
      </c>
      <c r="F9" s="900"/>
      <c r="G9" s="376" t="s">
        <v>20</v>
      </c>
      <c r="H9" s="377" t="s">
        <v>45</v>
      </c>
      <c r="I9" s="378">
        <v>2.1</v>
      </c>
      <c r="J9" s="380" t="s">
        <v>1397</v>
      </c>
      <c r="K9" s="382">
        <v>1.3</v>
      </c>
      <c r="L9" s="382">
        <v>0.49</v>
      </c>
      <c r="M9" s="382">
        <v>0.2</v>
      </c>
      <c r="N9" s="382">
        <v>0.11</v>
      </c>
      <c r="O9" s="376" t="s">
        <v>1398</v>
      </c>
    </row>
    <row r="10" spans="1:19" ht="33.75" x14ac:dyDescent="0.25">
      <c r="A10" s="374">
        <v>2</v>
      </c>
      <c r="B10" s="375" t="s">
        <v>1393</v>
      </c>
      <c r="C10" s="374">
        <v>6</v>
      </c>
      <c r="D10" s="375" t="s">
        <v>1394</v>
      </c>
      <c r="E10" s="376" t="s">
        <v>1395</v>
      </c>
      <c r="F10" s="900"/>
      <c r="G10" s="376" t="s">
        <v>28</v>
      </c>
      <c r="H10" s="377" t="s">
        <v>47</v>
      </c>
      <c r="I10" s="378">
        <v>5</v>
      </c>
      <c r="J10" s="380" t="s">
        <v>1405</v>
      </c>
      <c r="K10" s="384">
        <v>0</v>
      </c>
      <c r="L10" s="384">
        <v>2</v>
      </c>
      <c r="M10" s="384">
        <v>2</v>
      </c>
      <c r="N10" s="384">
        <v>1</v>
      </c>
      <c r="O10" s="376" t="s">
        <v>1398</v>
      </c>
    </row>
    <row r="11" spans="1:19" ht="33.75" x14ac:dyDescent="0.25">
      <c r="A11" s="374">
        <v>2</v>
      </c>
      <c r="B11" s="375" t="s">
        <v>1393</v>
      </c>
      <c r="C11" s="374">
        <v>6</v>
      </c>
      <c r="D11" s="375" t="s">
        <v>1394</v>
      </c>
      <c r="E11" s="376" t="s">
        <v>1395</v>
      </c>
      <c r="F11" s="900"/>
      <c r="G11" s="380" t="s">
        <v>29</v>
      </c>
      <c r="H11" s="377" t="s">
        <v>45</v>
      </c>
      <c r="I11" s="378">
        <v>1.4</v>
      </c>
      <c r="J11" s="380" t="s">
        <v>1397</v>
      </c>
      <c r="K11" s="384">
        <v>0</v>
      </c>
      <c r="L11" s="382">
        <v>0.5</v>
      </c>
      <c r="M11" s="382">
        <f>0.7-0.22</f>
        <v>0.48</v>
      </c>
      <c r="N11" s="382">
        <v>0.42</v>
      </c>
      <c r="O11" s="376" t="s">
        <v>1398</v>
      </c>
    </row>
    <row r="12" spans="1:19" ht="51" x14ac:dyDescent="0.25">
      <c r="A12" s="374">
        <v>2</v>
      </c>
      <c r="B12" s="375" t="s">
        <v>1393</v>
      </c>
      <c r="C12" s="374">
        <v>6</v>
      </c>
      <c r="D12" s="375" t="s">
        <v>1394</v>
      </c>
      <c r="E12" s="376" t="s">
        <v>1395</v>
      </c>
      <c r="F12" s="900"/>
      <c r="G12" s="376" t="s">
        <v>1406</v>
      </c>
      <c r="H12" s="377" t="s">
        <v>47</v>
      </c>
      <c r="I12" s="378">
        <v>2000</v>
      </c>
      <c r="J12" s="380" t="s">
        <v>1397</v>
      </c>
      <c r="K12" s="384">
        <v>200</v>
      </c>
      <c r="L12" s="384">
        <v>600</v>
      </c>
      <c r="M12" s="384">
        <v>800</v>
      </c>
      <c r="N12" s="384">
        <f>230+170</f>
        <v>400</v>
      </c>
      <c r="O12" s="376" t="s">
        <v>1398</v>
      </c>
    </row>
    <row r="13" spans="1:19" ht="33.75" x14ac:dyDescent="0.25">
      <c r="A13" s="488">
        <v>2</v>
      </c>
      <c r="B13" s="489" t="s">
        <v>1393</v>
      </c>
      <c r="C13" s="488">
        <v>6</v>
      </c>
      <c r="D13" s="489" t="s">
        <v>1394</v>
      </c>
      <c r="E13" s="490" t="s">
        <v>1395</v>
      </c>
      <c r="F13" s="903" t="s">
        <v>1407</v>
      </c>
      <c r="G13" s="490" t="s">
        <v>1408</v>
      </c>
      <c r="H13" s="491" t="s">
        <v>47</v>
      </c>
      <c r="I13" s="492">
        <v>2</v>
      </c>
      <c r="J13" s="490" t="s">
        <v>1397</v>
      </c>
      <c r="K13" s="493">
        <v>1</v>
      </c>
      <c r="L13" s="493"/>
      <c r="M13" s="493">
        <v>1</v>
      </c>
      <c r="N13" s="494"/>
      <c r="O13" s="490" t="s">
        <v>1409</v>
      </c>
    </row>
    <row r="14" spans="1:19" ht="33.75" x14ac:dyDescent="0.25">
      <c r="A14" s="495">
        <v>2</v>
      </c>
      <c r="B14" s="496" t="s">
        <v>1393</v>
      </c>
      <c r="C14" s="495">
        <v>6</v>
      </c>
      <c r="D14" s="496" t="s">
        <v>1394</v>
      </c>
      <c r="E14" s="497" t="s">
        <v>1395</v>
      </c>
      <c r="F14" s="903"/>
      <c r="G14" s="492" t="s">
        <v>1410</v>
      </c>
      <c r="H14" s="491" t="s">
        <v>47</v>
      </c>
      <c r="I14" s="492">
        <v>4</v>
      </c>
      <c r="J14" s="492" t="s">
        <v>1397</v>
      </c>
      <c r="K14" s="493">
        <v>1</v>
      </c>
      <c r="L14" s="493">
        <v>1</v>
      </c>
      <c r="M14" s="493">
        <v>1</v>
      </c>
      <c r="N14" s="493">
        <v>1</v>
      </c>
      <c r="O14" s="497" t="s">
        <v>1409</v>
      </c>
    </row>
    <row r="15" spans="1:19" ht="38.25" x14ac:dyDescent="0.25">
      <c r="A15" s="495">
        <v>2</v>
      </c>
      <c r="B15" s="496" t="s">
        <v>1393</v>
      </c>
      <c r="C15" s="495">
        <v>6</v>
      </c>
      <c r="D15" s="496" t="s">
        <v>1394</v>
      </c>
      <c r="E15" s="497" t="s">
        <v>1395</v>
      </c>
      <c r="F15" s="903"/>
      <c r="G15" s="492" t="s">
        <v>1411</v>
      </c>
      <c r="H15" s="491" t="s">
        <v>47</v>
      </c>
      <c r="I15" s="492">
        <v>1</v>
      </c>
      <c r="J15" s="492" t="s">
        <v>1412</v>
      </c>
      <c r="K15" s="493"/>
      <c r="L15" s="493">
        <v>1</v>
      </c>
      <c r="M15" s="494"/>
      <c r="N15" s="494"/>
      <c r="O15" s="497" t="s">
        <v>1409</v>
      </c>
    </row>
    <row r="16" spans="1:19" ht="38.25" x14ac:dyDescent="0.25">
      <c r="A16" s="495">
        <v>2</v>
      </c>
      <c r="B16" s="496" t="s">
        <v>1393</v>
      </c>
      <c r="C16" s="495">
        <v>6</v>
      </c>
      <c r="D16" s="496" t="s">
        <v>1394</v>
      </c>
      <c r="E16" s="497" t="s">
        <v>1395</v>
      </c>
      <c r="F16" s="903"/>
      <c r="G16" s="492" t="s">
        <v>1413</v>
      </c>
      <c r="H16" s="491" t="s">
        <v>47</v>
      </c>
      <c r="I16" s="492">
        <v>1</v>
      </c>
      <c r="J16" s="492" t="s">
        <v>1414</v>
      </c>
      <c r="K16" s="494"/>
      <c r="L16" s="493">
        <v>1</v>
      </c>
      <c r="M16" s="494"/>
      <c r="N16" s="494"/>
      <c r="O16" s="490" t="s">
        <v>1409</v>
      </c>
    </row>
    <row r="17" spans="1:15" ht="33.75" x14ac:dyDescent="0.25">
      <c r="A17" s="495">
        <v>2</v>
      </c>
      <c r="B17" s="496" t="s">
        <v>1393</v>
      </c>
      <c r="C17" s="495">
        <v>6</v>
      </c>
      <c r="D17" s="496" t="s">
        <v>1394</v>
      </c>
      <c r="E17" s="497" t="s">
        <v>1395</v>
      </c>
      <c r="F17" s="903"/>
      <c r="G17" s="492" t="s">
        <v>1415</v>
      </c>
      <c r="H17" s="491" t="s">
        <v>47</v>
      </c>
      <c r="I17" s="492">
        <v>20</v>
      </c>
      <c r="J17" s="492" t="s">
        <v>1397</v>
      </c>
      <c r="K17" s="494"/>
      <c r="L17" s="494"/>
      <c r="M17" s="493">
        <v>10</v>
      </c>
      <c r="N17" s="493">
        <v>10</v>
      </c>
      <c r="O17" s="497" t="s">
        <v>1409</v>
      </c>
    </row>
    <row r="18" spans="1:15" ht="33.75" x14ac:dyDescent="0.25">
      <c r="A18" s="495">
        <v>2</v>
      </c>
      <c r="B18" s="496" t="s">
        <v>1393</v>
      </c>
      <c r="C18" s="495">
        <v>6</v>
      </c>
      <c r="D18" s="496" t="s">
        <v>1394</v>
      </c>
      <c r="E18" s="497" t="s">
        <v>1395</v>
      </c>
      <c r="F18" s="903"/>
      <c r="G18" s="492" t="s">
        <v>1416</v>
      </c>
      <c r="H18" s="491" t="s">
        <v>47</v>
      </c>
      <c r="I18" s="492">
        <v>1</v>
      </c>
      <c r="J18" s="492" t="s">
        <v>1397</v>
      </c>
      <c r="K18" s="494"/>
      <c r="L18" s="493">
        <v>1</v>
      </c>
      <c r="M18" s="494"/>
      <c r="N18" s="494"/>
      <c r="O18" s="497" t="s">
        <v>1409</v>
      </c>
    </row>
    <row r="19" spans="1:15" ht="33.75" x14ac:dyDescent="0.25">
      <c r="A19" s="495">
        <v>2</v>
      </c>
      <c r="B19" s="496" t="s">
        <v>1393</v>
      </c>
      <c r="C19" s="495">
        <v>6</v>
      </c>
      <c r="D19" s="496" t="s">
        <v>1394</v>
      </c>
      <c r="E19" s="497" t="s">
        <v>1395</v>
      </c>
      <c r="F19" s="903"/>
      <c r="G19" s="492" t="s">
        <v>44</v>
      </c>
      <c r="H19" s="491" t="s">
        <v>47</v>
      </c>
      <c r="I19" s="492">
        <v>1</v>
      </c>
      <c r="J19" s="492" t="s">
        <v>1397</v>
      </c>
      <c r="K19" s="494"/>
      <c r="L19" s="493">
        <v>1</v>
      </c>
      <c r="M19" s="494"/>
      <c r="N19" s="494"/>
      <c r="O19" s="497" t="s">
        <v>1409</v>
      </c>
    </row>
    <row r="20" spans="1:15" ht="51" x14ac:dyDescent="0.25">
      <c r="A20" s="498">
        <v>2</v>
      </c>
      <c r="B20" s="499" t="s">
        <v>1393</v>
      </c>
      <c r="C20" s="498">
        <v>6</v>
      </c>
      <c r="D20" s="499" t="s">
        <v>1394</v>
      </c>
      <c r="E20" s="500" t="s">
        <v>1395</v>
      </c>
      <c r="F20" s="904" t="s">
        <v>71</v>
      </c>
      <c r="G20" s="501" t="s">
        <v>1417</v>
      </c>
      <c r="H20" s="502" t="s">
        <v>47</v>
      </c>
      <c r="I20" s="501">
        <v>4</v>
      </c>
      <c r="J20" s="501" t="s">
        <v>1397</v>
      </c>
      <c r="K20" s="503">
        <v>1</v>
      </c>
      <c r="L20" s="503">
        <v>1</v>
      </c>
      <c r="M20" s="503">
        <v>1</v>
      </c>
      <c r="N20" s="503">
        <v>1</v>
      </c>
      <c r="O20" s="500" t="s">
        <v>1409</v>
      </c>
    </row>
    <row r="21" spans="1:15" ht="33.75" x14ac:dyDescent="0.25">
      <c r="A21" s="498">
        <v>2</v>
      </c>
      <c r="B21" s="499" t="s">
        <v>1393</v>
      </c>
      <c r="C21" s="498">
        <v>6</v>
      </c>
      <c r="D21" s="499" t="s">
        <v>1394</v>
      </c>
      <c r="E21" s="500" t="s">
        <v>1395</v>
      </c>
      <c r="F21" s="904"/>
      <c r="G21" s="501" t="s">
        <v>1418</v>
      </c>
      <c r="H21" s="502" t="s">
        <v>47</v>
      </c>
      <c r="I21" s="501">
        <v>2</v>
      </c>
      <c r="J21" s="501" t="s">
        <v>1397</v>
      </c>
      <c r="K21" s="503">
        <v>1</v>
      </c>
      <c r="L21" s="503">
        <v>1</v>
      </c>
      <c r="M21" s="504"/>
      <c r="N21" s="504"/>
      <c r="O21" s="500" t="s">
        <v>1409</v>
      </c>
    </row>
    <row r="22" spans="1:15" ht="33.75" x14ac:dyDescent="0.25">
      <c r="A22" s="498">
        <v>2</v>
      </c>
      <c r="B22" s="499" t="s">
        <v>1393</v>
      </c>
      <c r="C22" s="498">
        <v>6</v>
      </c>
      <c r="D22" s="499" t="s">
        <v>1394</v>
      </c>
      <c r="E22" s="500" t="s">
        <v>1395</v>
      </c>
      <c r="F22" s="904"/>
      <c r="G22" s="501" t="s">
        <v>25</v>
      </c>
      <c r="H22" s="502" t="s">
        <v>47</v>
      </c>
      <c r="I22" s="501">
        <v>1</v>
      </c>
      <c r="J22" s="501" t="s">
        <v>1397</v>
      </c>
      <c r="K22" s="503"/>
      <c r="L22" s="503">
        <v>1</v>
      </c>
      <c r="M22" s="503"/>
      <c r="N22" s="503"/>
      <c r="O22" s="500" t="s">
        <v>1409</v>
      </c>
    </row>
    <row r="23" spans="1:15" ht="38.25" x14ac:dyDescent="0.25">
      <c r="A23" s="498">
        <v>2</v>
      </c>
      <c r="B23" s="499" t="s">
        <v>1393</v>
      </c>
      <c r="C23" s="498">
        <v>6</v>
      </c>
      <c r="D23" s="499" t="s">
        <v>1394</v>
      </c>
      <c r="E23" s="500" t="s">
        <v>1395</v>
      </c>
      <c r="F23" s="904"/>
      <c r="G23" s="501" t="s">
        <v>36</v>
      </c>
      <c r="H23" s="502" t="s">
        <v>47</v>
      </c>
      <c r="I23" s="501">
        <v>2</v>
      </c>
      <c r="J23" s="501" t="s">
        <v>1397</v>
      </c>
      <c r="K23" s="503"/>
      <c r="L23" s="503">
        <v>1</v>
      </c>
      <c r="M23" s="503"/>
      <c r="N23" s="503">
        <v>1</v>
      </c>
      <c r="O23" s="500" t="s">
        <v>1409</v>
      </c>
    </row>
    <row r="24" spans="1:15" ht="33.75" x14ac:dyDescent="0.25">
      <c r="A24" s="495">
        <v>2</v>
      </c>
      <c r="B24" s="496" t="s">
        <v>1393</v>
      </c>
      <c r="C24" s="495">
        <v>6</v>
      </c>
      <c r="D24" s="496" t="s">
        <v>1394</v>
      </c>
      <c r="E24" s="497" t="s">
        <v>1395</v>
      </c>
      <c r="F24" s="904"/>
      <c r="G24" s="501" t="s">
        <v>1419</v>
      </c>
      <c r="H24" s="502" t="s">
        <v>47</v>
      </c>
      <c r="I24" s="501">
        <v>1</v>
      </c>
      <c r="J24" s="501" t="s">
        <v>1397</v>
      </c>
      <c r="K24" s="505"/>
      <c r="L24" s="505">
        <v>1</v>
      </c>
      <c r="M24" s="505"/>
      <c r="N24" s="505"/>
      <c r="O24" s="497" t="s">
        <v>1409</v>
      </c>
    </row>
    <row r="25" spans="1:15" ht="33.75" x14ac:dyDescent="0.25">
      <c r="A25" s="495">
        <v>2</v>
      </c>
      <c r="B25" s="496" t="s">
        <v>1393</v>
      </c>
      <c r="C25" s="495">
        <v>6</v>
      </c>
      <c r="D25" s="496" t="s">
        <v>1394</v>
      </c>
      <c r="E25" s="497" t="s">
        <v>1395</v>
      </c>
      <c r="F25" s="904"/>
      <c r="G25" s="501" t="s">
        <v>43</v>
      </c>
      <c r="H25" s="502" t="s">
        <v>47</v>
      </c>
      <c r="I25" s="501">
        <v>1</v>
      </c>
      <c r="J25" s="501" t="s">
        <v>1397</v>
      </c>
      <c r="K25" s="503">
        <v>1</v>
      </c>
      <c r="L25" s="503">
        <v>1</v>
      </c>
      <c r="M25" s="503">
        <v>1</v>
      </c>
      <c r="N25" s="503">
        <v>1</v>
      </c>
      <c r="O25" s="497" t="s">
        <v>1409</v>
      </c>
    </row>
    <row r="26" spans="1:15" ht="38.25" x14ac:dyDescent="0.25">
      <c r="A26" s="495">
        <v>2</v>
      </c>
      <c r="B26" s="496" t="s">
        <v>1393</v>
      </c>
      <c r="C26" s="495">
        <v>6</v>
      </c>
      <c r="D26" s="496" t="s">
        <v>1394</v>
      </c>
      <c r="E26" s="497" t="s">
        <v>1395</v>
      </c>
      <c r="F26" s="903" t="s">
        <v>68</v>
      </c>
      <c r="G26" s="492" t="s">
        <v>1420</v>
      </c>
      <c r="H26" s="491" t="s">
        <v>47</v>
      </c>
      <c r="I26" s="492">
        <v>1</v>
      </c>
      <c r="J26" s="492" t="s">
        <v>1397</v>
      </c>
      <c r="K26" s="493"/>
      <c r="L26" s="493">
        <v>1</v>
      </c>
      <c r="M26" s="493"/>
      <c r="N26" s="493"/>
      <c r="O26" s="490" t="s">
        <v>1409</v>
      </c>
    </row>
    <row r="27" spans="1:15" ht="33.75" x14ac:dyDescent="0.25">
      <c r="A27" s="495">
        <v>2</v>
      </c>
      <c r="B27" s="496" t="s">
        <v>1393</v>
      </c>
      <c r="C27" s="495">
        <v>6</v>
      </c>
      <c r="D27" s="496" t="s">
        <v>1394</v>
      </c>
      <c r="E27" s="497" t="s">
        <v>1395</v>
      </c>
      <c r="F27" s="903"/>
      <c r="G27" s="492" t="s">
        <v>42</v>
      </c>
      <c r="H27" s="491" t="s">
        <v>47</v>
      </c>
      <c r="I27" s="492">
        <v>2</v>
      </c>
      <c r="J27" s="492" t="s">
        <v>1397</v>
      </c>
      <c r="K27" s="493"/>
      <c r="L27" s="493"/>
      <c r="M27" s="493">
        <v>1</v>
      </c>
      <c r="N27" s="493">
        <v>1</v>
      </c>
      <c r="O27" s="490" t="s">
        <v>1409</v>
      </c>
    </row>
    <row r="28" spans="1:15" ht="63.75" x14ac:dyDescent="0.25">
      <c r="A28" s="506">
        <v>2</v>
      </c>
      <c r="B28" s="507" t="s">
        <v>1393</v>
      </c>
      <c r="C28" s="506">
        <v>6</v>
      </c>
      <c r="D28" s="507" t="s">
        <v>1394</v>
      </c>
      <c r="E28" s="508" t="s">
        <v>1421</v>
      </c>
      <c r="F28" s="905" t="s">
        <v>1422</v>
      </c>
      <c r="G28" s="509" t="s">
        <v>1423</v>
      </c>
      <c r="H28" s="509" t="s">
        <v>47</v>
      </c>
      <c r="I28" s="510">
        <v>40000</v>
      </c>
      <c r="J28" s="509" t="s">
        <v>1397</v>
      </c>
      <c r="K28" s="511">
        <v>10000</v>
      </c>
      <c r="L28" s="511">
        <v>10000</v>
      </c>
      <c r="M28" s="511">
        <v>10000</v>
      </c>
      <c r="N28" s="511">
        <v>10000</v>
      </c>
      <c r="O28" s="509" t="s">
        <v>1409</v>
      </c>
    </row>
    <row r="29" spans="1:15" ht="33.75" x14ac:dyDescent="0.25">
      <c r="A29" s="506">
        <v>2</v>
      </c>
      <c r="B29" s="507" t="s">
        <v>1393</v>
      </c>
      <c r="C29" s="506">
        <v>6</v>
      </c>
      <c r="D29" s="507" t="s">
        <v>1394</v>
      </c>
      <c r="E29" s="508" t="s">
        <v>1421</v>
      </c>
      <c r="F29" s="905"/>
      <c r="G29" s="509" t="s">
        <v>59</v>
      </c>
      <c r="H29" s="509" t="s">
        <v>47</v>
      </c>
      <c r="I29" s="510">
        <v>4</v>
      </c>
      <c r="J29" s="509" t="s">
        <v>1397</v>
      </c>
      <c r="K29" s="511">
        <v>1</v>
      </c>
      <c r="L29" s="511">
        <v>1</v>
      </c>
      <c r="M29" s="511">
        <v>1</v>
      </c>
      <c r="N29" s="511">
        <v>1</v>
      </c>
      <c r="O29" s="509" t="s">
        <v>1409</v>
      </c>
    </row>
    <row r="30" spans="1:15" ht="38.25" x14ac:dyDescent="0.25">
      <c r="A30" s="506">
        <v>2</v>
      </c>
      <c r="B30" s="507" t="s">
        <v>1393</v>
      </c>
      <c r="C30" s="506">
        <v>6</v>
      </c>
      <c r="D30" s="507" t="s">
        <v>1394</v>
      </c>
      <c r="E30" s="508" t="s">
        <v>1421</v>
      </c>
      <c r="F30" s="905"/>
      <c r="G30" s="509" t="s">
        <v>60</v>
      </c>
      <c r="H30" s="509" t="s">
        <v>47</v>
      </c>
      <c r="I30" s="510">
        <v>50</v>
      </c>
      <c r="J30" s="509" t="s">
        <v>1397</v>
      </c>
      <c r="K30" s="511">
        <v>12</v>
      </c>
      <c r="L30" s="511">
        <v>12</v>
      </c>
      <c r="M30" s="511">
        <v>13</v>
      </c>
      <c r="N30" s="511">
        <v>13</v>
      </c>
      <c r="O30" s="509" t="s">
        <v>1409</v>
      </c>
    </row>
    <row r="31" spans="1:15" ht="33.75" x14ac:dyDescent="0.25">
      <c r="A31" s="506">
        <v>2</v>
      </c>
      <c r="B31" s="507" t="s">
        <v>1393</v>
      </c>
      <c r="C31" s="506">
        <v>6</v>
      </c>
      <c r="D31" s="507" t="s">
        <v>1394</v>
      </c>
      <c r="E31" s="508" t="s">
        <v>1421</v>
      </c>
      <c r="F31" s="905"/>
      <c r="G31" s="509" t="s">
        <v>61</v>
      </c>
      <c r="H31" s="509" t="s">
        <v>47</v>
      </c>
      <c r="I31" s="510">
        <v>2</v>
      </c>
      <c r="J31" s="509" t="s">
        <v>1397</v>
      </c>
      <c r="K31" s="511"/>
      <c r="L31" s="511">
        <v>1</v>
      </c>
      <c r="M31" s="511"/>
      <c r="N31" s="511">
        <v>1</v>
      </c>
      <c r="O31" s="509" t="s">
        <v>1409</v>
      </c>
    </row>
    <row r="32" spans="1:15" ht="33.75" x14ac:dyDescent="0.25">
      <c r="A32" s="506">
        <v>2</v>
      </c>
      <c r="B32" s="507" t="s">
        <v>1393</v>
      </c>
      <c r="C32" s="506">
        <v>6</v>
      </c>
      <c r="D32" s="507" t="s">
        <v>1394</v>
      </c>
      <c r="E32" s="508" t="s">
        <v>1421</v>
      </c>
      <c r="F32" s="905"/>
      <c r="G32" s="509" t="s">
        <v>1424</v>
      </c>
      <c r="H32" s="509" t="s">
        <v>47</v>
      </c>
      <c r="I32" s="510">
        <v>1</v>
      </c>
      <c r="J32" s="512" t="s">
        <v>1397</v>
      </c>
      <c r="K32" s="511"/>
      <c r="L32" s="511">
        <v>1</v>
      </c>
      <c r="M32" s="511"/>
      <c r="N32" s="511"/>
      <c r="O32" s="509" t="s">
        <v>1409</v>
      </c>
    </row>
    <row r="33" spans="1:15" ht="76.5" x14ac:dyDescent="0.25">
      <c r="A33" s="506">
        <v>2</v>
      </c>
      <c r="B33" s="507" t="s">
        <v>1393</v>
      </c>
      <c r="C33" s="506">
        <v>6</v>
      </c>
      <c r="D33" s="507" t="s">
        <v>1394</v>
      </c>
      <c r="E33" s="508" t="s">
        <v>1421</v>
      </c>
      <c r="F33" s="905"/>
      <c r="G33" s="509" t="s">
        <v>1425</v>
      </c>
      <c r="H33" s="509" t="s">
        <v>47</v>
      </c>
      <c r="I33" s="510">
        <v>4</v>
      </c>
      <c r="J33" s="512" t="s">
        <v>1397</v>
      </c>
      <c r="K33" s="511">
        <v>1</v>
      </c>
      <c r="L33" s="511">
        <v>1</v>
      </c>
      <c r="M33" s="511">
        <v>1</v>
      </c>
      <c r="N33" s="511">
        <v>1</v>
      </c>
      <c r="O33" s="509" t="s">
        <v>1409</v>
      </c>
    </row>
    <row r="34" spans="1:15" ht="38.25" x14ac:dyDescent="0.25">
      <c r="A34" s="374">
        <v>2</v>
      </c>
      <c r="B34" s="375" t="s">
        <v>1393</v>
      </c>
      <c r="C34" s="374">
        <v>6</v>
      </c>
      <c r="D34" s="375" t="s">
        <v>1394</v>
      </c>
      <c r="E34" s="376" t="s">
        <v>1421</v>
      </c>
      <c r="F34" s="900" t="s">
        <v>1426</v>
      </c>
      <c r="G34" s="377" t="s">
        <v>1427</v>
      </c>
      <c r="H34" s="377" t="s">
        <v>47</v>
      </c>
      <c r="I34" s="381">
        <v>8500</v>
      </c>
      <c r="J34" s="377" t="s">
        <v>1397</v>
      </c>
      <c r="K34" s="383">
        <v>400</v>
      </c>
      <c r="L34" s="383">
        <v>2126</v>
      </c>
      <c r="M34" s="383">
        <v>2126</v>
      </c>
      <c r="N34" s="383">
        <f>1648+2200</f>
        <v>3848</v>
      </c>
      <c r="O34" s="376" t="s">
        <v>1428</v>
      </c>
    </row>
    <row r="35" spans="1:15" ht="33.75" x14ac:dyDescent="0.25">
      <c r="A35" s="374">
        <v>2</v>
      </c>
      <c r="B35" s="375" t="s">
        <v>1393</v>
      </c>
      <c r="C35" s="374">
        <v>6</v>
      </c>
      <c r="D35" s="375" t="s">
        <v>1394</v>
      </c>
      <c r="E35" s="376" t="s">
        <v>1421</v>
      </c>
      <c r="F35" s="900"/>
      <c r="G35" s="376" t="s">
        <v>64</v>
      </c>
      <c r="H35" s="376" t="s">
        <v>45</v>
      </c>
      <c r="I35" s="381">
        <v>100</v>
      </c>
      <c r="J35" s="376" t="s">
        <v>1397</v>
      </c>
      <c r="K35" s="384">
        <v>20</v>
      </c>
      <c r="L35" s="384">
        <v>25</v>
      </c>
      <c r="M35" s="384">
        <v>25</v>
      </c>
      <c r="N35" s="384">
        <v>29.996666666666698</v>
      </c>
      <c r="O35" s="376" t="s">
        <v>1428</v>
      </c>
    </row>
    <row r="36" spans="1:15" ht="38.25" x14ac:dyDescent="0.25">
      <c r="A36" s="374">
        <v>2</v>
      </c>
      <c r="B36" s="375" t="s">
        <v>1393</v>
      </c>
      <c r="C36" s="374">
        <v>6</v>
      </c>
      <c r="D36" s="375" t="s">
        <v>1394</v>
      </c>
      <c r="E36" s="376" t="s">
        <v>1421</v>
      </c>
      <c r="F36" s="900"/>
      <c r="G36" s="376" t="s">
        <v>55</v>
      </c>
      <c r="H36" s="376" t="s">
        <v>1429</v>
      </c>
      <c r="I36" s="381">
        <v>900</v>
      </c>
      <c r="J36" s="376" t="s">
        <v>1397</v>
      </c>
      <c r="K36" s="384">
        <v>80</v>
      </c>
      <c r="L36" s="384">
        <v>270</v>
      </c>
      <c r="M36" s="384">
        <v>180</v>
      </c>
      <c r="N36" s="384">
        <f>215+235-80</f>
        <v>370</v>
      </c>
      <c r="O36" s="376" t="s">
        <v>1428</v>
      </c>
    </row>
    <row r="37" spans="1:15" ht="38.25" x14ac:dyDescent="0.25">
      <c r="A37" s="374">
        <v>2</v>
      </c>
      <c r="B37" s="375" t="s">
        <v>1393</v>
      </c>
      <c r="C37" s="374">
        <v>6</v>
      </c>
      <c r="D37" s="375" t="s">
        <v>1394</v>
      </c>
      <c r="E37" s="376" t="s">
        <v>1421</v>
      </c>
      <c r="F37" s="901"/>
      <c r="G37" s="377" t="s">
        <v>1430</v>
      </c>
      <c r="H37" s="377" t="s">
        <v>47</v>
      </c>
      <c r="I37" s="381">
        <v>1</v>
      </c>
      <c r="J37" s="377" t="s">
        <v>1397</v>
      </c>
      <c r="K37" s="383">
        <v>0</v>
      </c>
      <c r="L37" s="383">
        <v>1</v>
      </c>
      <c r="M37" s="383">
        <v>0</v>
      </c>
      <c r="N37" s="383">
        <v>0</v>
      </c>
      <c r="O37" s="376" t="s">
        <v>1428</v>
      </c>
    </row>
  </sheetData>
  <mergeCells count="7">
    <mergeCell ref="F34:F37"/>
    <mergeCell ref="F2:F3"/>
    <mergeCell ref="F5:F12"/>
    <mergeCell ref="F13:F19"/>
    <mergeCell ref="F20:F25"/>
    <mergeCell ref="F26:F27"/>
    <mergeCell ref="F28:F3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K22"/>
  <sheetViews>
    <sheetView topLeftCell="CG18" workbookViewId="0">
      <selection activeCell="V2" sqref="V2"/>
    </sheetView>
  </sheetViews>
  <sheetFormatPr baseColWidth="10" defaultRowHeight="15" x14ac:dyDescent="0.25"/>
  <cols>
    <col min="1" max="1" width="2" customWidth="1"/>
    <col min="15" max="15" width="20.28515625" customWidth="1"/>
    <col min="17" max="17" width="26.42578125" customWidth="1"/>
  </cols>
  <sheetData>
    <row r="1" spans="2:141" s="77" customFormat="1" ht="60.75" thickBot="1" x14ac:dyDescent="0.25">
      <c r="B1" s="385" t="s">
        <v>110</v>
      </c>
      <c r="C1" s="386" t="s">
        <v>111</v>
      </c>
      <c r="D1" s="386" t="s">
        <v>1431</v>
      </c>
      <c r="E1" s="386" t="s">
        <v>46</v>
      </c>
      <c r="F1" s="386" t="s">
        <v>1432</v>
      </c>
      <c r="G1" s="386" t="s">
        <v>1433</v>
      </c>
      <c r="H1" s="386" t="s">
        <v>1434</v>
      </c>
      <c r="I1" s="386" t="s">
        <v>115</v>
      </c>
      <c r="J1" s="386" t="s">
        <v>112</v>
      </c>
      <c r="K1" s="386" t="s">
        <v>1435</v>
      </c>
      <c r="L1" s="386" t="s">
        <v>1436</v>
      </c>
      <c r="M1" s="386" t="s">
        <v>1437</v>
      </c>
      <c r="N1" s="386" t="s">
        <v>1438</v>
      </c>
      <c r="O1" s="386" t="s">
        <v>113</v>
      </c>
      <c r="P1" s="386" t="s">
        <v>1439</v>
      </c>
      <c r="Q1" s="386" t="s">
        <v>114</v>
      </c>
      <c r="R1" s="386" t="s">
        <v>115</v>
      </c>
      <c r="S1" s="386" t="s">
        <v>116</v>
      </c>
      <c r="T1" s="386" t="s">
        <v>1440</v>
      </c>
      <c r="U1" s="386" t="s">
        <v>1441</v>
      </c>
      <c r="V1" s="386" t="s">
        <v>1442</v>
      </c>
      <c r="W1" s="386" t="s">
        <v>1443</v>
      </c>
      <c r="X1" s="386" t="s">
        <v>1444</v>
      </c>
      <c r="Y1" s="386" t="s">
        <v>1445</v>
      </c>
      <c r="Z1" s="386" t="s">
        <v>1446</v>
      </c>
      <c r="AA1" s="386" t="s">
        <v>1447</v>
      </c>
      <c r="AB1" s="386" t="s">
        <v>1448</v>
      </c>
      <c r="AC1" s="386" t="s">
        <v>1449</v>
      </c>
      <c r="AD1" s="386" t="s">
        <v>1450</v>
      </c>
      <c r="AE1" s="386" t="s">
        <v>1451</v>
      </c>
      <c r="AF1" s="386" t="s">
        <v>1452</v>
      </c>
      <c r="AG1" s="385" t="s">
        <v>99</v>
      </c>
      <c r="AH1" s="385" t="s">
        <v>1442</v>
      </c>
      <c r="AI1" s="385" t="s">
        <v>1443</v>
      </c>
      <c r="AJ1" s="385" t="s">
        <v>1444</v>
      </c>
      <c r="AK1" s="385" t="s">
        <v>1445</v>
      </c>
      <c r="AL1" s="385" t="s">
        <v>1446</v>
      </c>
      <c r="AM1" s="385" t="s">
        <v>1447</v>
      </c>
      <c r="AN1" s="385" t="s">
        <v>1448</v>
      </c>
      <c r="AO1" s="385" t="s">
        <v>1449</v>
      </c>
      <c r="AP1" s="385" t="s">
        <v>1450</v>
      </c>
      <c r="AQ1" s="385" t="s">
        <v>1451</v>
      </c>
      <c r="AR1" s="385" t="s">
        <v>1452</v>
      </c>
      <c r="AS1" s="385" t="s">
        <v>1453</v>
      </c>
      <c r="AT1" s="385" t="s">
        <v>1442</v>
      </c>
      <c r="AU1" s="385" t="s">
        <v>1443</v>
      </c>
      <c r="AV1" s="385" t="s">
        <v>1444</v>
      </c>
      <c r="AW1" s="385" t="s">
        <v>1445</v>
      </c>
      <c r="AX1" s="385" t="s">
        <v>1446</v>
      </c>
      <c r="AY1" s="385" t="s">
        <v>1447</v>
      </c>
      <c r="AZ1" s="385" t="s">
        <v>1448</v>
      </c>
      <c r="BA1" s="385" t="s">
        <v>1449</v>
      </c>
      <c r="BB1" s="385" t="s">
        <v>1450</v>
      </c>
      <c r="BC1" s="385" t="s">
        <v>1451</v>
      </c>
      <c r="BD1" s="385" t="s">
        <v>1452</v>
      </c>
      <c r="BE1" s="385" t="s">
        <v>1454</v>
      </c>
      <c r="BF1" s="385" t="s">
        <v>1442</v>
      </c>
      <c r="BG1" s="385" t="s">
        <v>1443</v>
      </c>
      <c r="BH1" s="385" t="s">
        <v>1444</v>
      </c>
      <c r="BI1" s="385" t="s">
        <v>1445</v>
      </c>
      <c r="BJ1" s="385" t="s">
        <v>1446</v>
      </c>
      <c r="BK1" s="385" t="s">
        <v>1447</v>
      </c>
      <c r="BL1" s="385" t="s">
        <v>1448</v>
      </c>
      <c r="BM1" s="385" t="s">
        <v>1449</v>
      </c>
      <c r="BN1" s="385" t="s">
        <v>1450</v>
      </c>
      <c r="BO1" s="385" t="s">
        <v>1451</v>
      </c>
      <c r="BP1" s="385" t="s">
        <v>1452</v>
      </c>
      <c r="BQ1" s="385" t="s">
        <v>1455</v>
      </c>
      <c r="BR1" s="385" t="s">
        <v>1442</v>
      </c>
      <c r="BS1" s="385" t="s">
        <v>1443</v>
      </c>
      <c r="BT1" s="385" t="s">
        <v>1444</v>
      </c>
      <c r="BU1" s="385" t="s">
        <v>1445</v>
      </c>
      <c r="BV1" s="385" t="s">
        <v>1446</v>
      </c>
      <c r="BW1" s="385" t="s">
        <v>1447</v>
      </c>
      <c r="BX1" s="385" t="s">
        <v>1448</v>
      </c>
      <c r="BY1" s="385" t="s">
        <v>1449</v>
      </c>
      <c r="BZ1" s="385" t="s">
        <v>1450</v>
      </c>
      <c r="CA1" s="385" t="s">
        <v>1451</v>
      </c>
      <c r="CB1" s="385" t="s">
        <v>1452</v>
      </c>
      <c r="CC1" s="385" t="s">
        <v>1456</v>
      </c>
      <c r="CD1" s="385" t="s">
        <v>1442</v>
      </c>
      <c r="CE1" s="385" t="s">
        <v>1443</v>
      </c>
      <c r="CF1" s="385" t="s">
        <v>1444</v>
      </c>
      <c r="CG1" s="385" t="s">
        <v>1445</v>
      </c>
      <c r="CH1" s="385" t="s">
        <v>1446</v>
      </c>
      <c r="CI1" s="385" t="s">
        <v>1447</v>
      </c>
      <c r="CJ1" s="385" t="s">
        <v>1448</v>
      </c>
      <c r="CK1" s="385" t="s">
        <v>1449</v>
      </c>
      <c r="CL1" s="385" t="s">
        <v>1450</v>
      </c>
      <c r="CM1" s="385" t="s">
        <v>1451</v>
      </c>
      <c r="CN1" s="385" t="s">
        <v>1452</v>
      </c>
      <c r="CO1" s="387" t="s">
        <v>99</v>
      </c>
      <c r="CP1" s="388" t="s">
        <v>1457</v>
      </c>
    </row>
    <row r="2" spans="2:141" s="98" customFormat="1" ht="178.5" x14ac:dyDescent="0.25">
      <c r="B2" s="389" t="s">
        <v>295</v>
      </c>
      <c r="C2" s="294" t="s">
        <v>100</v>
      </c>
      <c r="D2" s="296" t="s">
        <v>1458</v>
      </c>
      <c r="E2" s="296" t="s">
        <v>1459</v>
      </c>
      <c r="F2" s="296">
        <v>1.3</v>
      </c>
      <c r="G2" s="296">
        <v>2019</v>
      </c>
      <c r="H2" s="296" t="s">
        <v>1460</v>
      </c>
      <c r="I2" s="296">
        <v>1</v>
      </c>
      <c r="J2" s="296" t="s">
        <v>12</v>
      </c>
      <c r="K2" s="390" t="s">
        <v>1409</v>
      </c>
      <c r="L2" s="391">
        <v>2409</v>
      </c>
      <c r="M2" s="392" t="s">
        <v>1461</v>
      </c>
      <c r="N2" s="393" t="s">
        <v>1462</v>
      </c>
      <c r="O2" s="394" t="s">
        <v>24</v>
      </c>
      <c r="P2" s="393" t="s">
        <v>1463</v>
      </c>
      <c r="Q2" s="518" t="s">
        <v>31</v>
      </c>
      <c r="R2" s="392">
        <v>2</v>
      </c>
      <c r="S2" s="392">
        <v>600</v>
      </c>
      <c r="T2" s="103">
        <f t="shared" ref="T2:T16" si="0">+S2*R2</f>
        <v>1200</v>
      </c>
      <c r="U2" s="396" t="s">
        <v>1409</v>
      </c>
      <c r="V2" s="397">
        <f>+T2</f>
        <v>1200</v>
      </c>
      <c r="W2" s="397"/>
      <c r="X2" s="397"/>
      <c r="Y2" s="397"/>
      <c r="Z2" s="397"/>
      <c r="AA2" s="397"/>
      <c r="AB2" s="397"/>
      <c r="AC2" s="397"/>
      <c r="AD2" s="397"/>
      <c r="AE2" s="397"/>
      <c r="AF2" s="398"/>
      <c r="AG2" s="399">
        <f t="shared" ref="AG2:AG16" si="1">SUM(V2:AF2)</f>
        <v>1200</v>
      </c>
      <c r="AH2" s="400">
        <v>600</v>
      </c>
      <c r="AI2" s="400"/>
      <c r="AJ2" s="400"/>
      <c r="AK2" s="400"/>
      <c r="AL2" s="400"/>
      <c r="AM2" s="400"/>
      <c r="AN2" s="400"/>
      <c r="AO2" s="400"/>
      <c r="AP2" s="400"/>
      <c r="AQ2" s="400"/>
      <c r="AR2" s="400"/>
      <c r="AS2" s="401">
        <f t="shared" ref="AS2:AS16" si="2">SUM(AH2:AR2)</f>
        <v>600</v>
      </c>
      <c r="AT2" s="402"/>
      <c r="AU2" s="402"/>
      <c r="AV2" s="402"/>
      <c r="AW2" s="402"/>
      <c r="AX2" s="402"/>
      <c r="AY2" s="402"/>
      <c r="AZ2" s="402"/>
      <c r="BA2" s="402"/>
      <c r="BB2" s="402"/>
      <c r="BC2" s="402"/>
      <c r="BD2" s="402"/>
      <c r="BE2" s="403">
        <f t="shared" ref="BE2:BE16" si="3">SUM(AT2:BD2)</f>
        <v>0</v>
      </c>
      <c r="BF2" s="404"/>
      <c r="BG2" s="404"/>
      <c r="BH2" s="404"/>
      <c r="BI2" s="404"/>
      <c r="BJ2" s="404"/>
      <c r="BK2" s="404"/>
      <c r="BL2" s="404"/>
      <c r="BM2" s="404"/>
      <c r="BN2" s="404"/>
      <c r="BO2" s="404"/>
      <c r="BP2" s="404"/>
      <c r="BQ2" s="405">
        <f t="shared" ref="BQ2:BQ16" si="4">SUM(BF2:BP2)</f>
        <v>0</v>
      </c>
      <c r="BR2" s="406">
        <v>600</v>
      </c>
      <c r="BS2" s="406"/>
      <c r="BT2" s="406"/>
      <c r="BU2" s="406"/>
      <c r="BV2" s="406"/>
      <c r="BW2" s="406"/>
      <c r="BX2" s="406"/>
      <c r="BY2" s="406"/>
      <c r="BZ2" s="406"/>
      <c r="CA2" s="406"/>
      <c r="CB2" s="406"/>
      <c r="CC2" s="407">
        <f t="shared" ref="CC2:CC16" si="5">SUM(BR2:CB2)</f>
        <v>600</v>
      </c>
      <c r="CD2" s="408">
        <f t="shared" ref="CD2:CO17" si="6">+BR2+BF2+AT2+AH2</f>
        <v>1200</v>
      </c>
      <c r="CE2" s="408">
        <f t="shared" si="6"/>
        <v>0</v>
      </c>
      <c r="CF2" s="408">
        <f t="shared" si="6"/>
        <v>0</v>
      </c>
      <c r="CG2" s="408">
        <f t="shared" si="6"/>
        <v>0</v>
      </c>
      <c r="CH2" s="408">
        <f t="shared" si="6"/>
        <v>0</v>
      </c>
      <c r="CI2" s="408">
        <f t="shared" si="6"/>
        <v>0</v>
      </c>
      <c r="CJ2" s="408">
        <f t="shared" si="6"/>
        <v>0</v>
      </c>
      <c r="CK2" s="408">
        <f t="shared" si="6"/>
        <v>0</v>
      </c>
      <c r="CL2" s="408">
        <f t="shared" si="6"/>
        <v>0</v>
      </c>
      <c r="CM2" s="408">
        <f t="shared" si="6"/>
        <v>0</v>
      </c>
      <c r="CN2" s="408">
        <f t="shared" si="6"/>
        <v>0</v>
      </c>
      <c r="CO2" s="408">
        <f t="shared" si="6"/>
        <v>1200</v>
      </c>
      <c r="CP2" s="409">
        <f t="shared" ref="CP2:CP16" si="7">+CO2-AG2</f>
        <v>0</v>
      </c>
      <c r="EJ2" s="100"/>
      <c r="EK2" s="100"/>
    </row>
    <row r="3" spans="2:141" s="98" customFormat="1" ht="38.25" x14ac:dyDescent="0.25">
      <c r="B3" s="410"/>
      <c r="C3" s="411"/>
      <c r="D3" s="412"/>
      <c r="E3" s="412"/>
      <c r="F3" s="412"/>
      <c r="G3" s="412"/>
      <c r="H3" s="412"/>
      <c r="I3" s="412"/>
      <c r="J3" s="412"/>
      <c r="K3" s="413"/>
      <c r="L3" s="391">
        <v>2409</v>
      </c>
      <c r="M3" s="392" t="s">
        <v>1461</v>
      </c>
      <c r="N3" s="414" t="s">
        <v>1464</v>
      </c>
      <c r="O3" s="520" t="s">
        <v>309</v>
      </c>
      <c r="P3" s="521" t="s">
        <v>1465</v>
      </c>
      <c r="Q3" s="520" t="s">
        <v>32</v>
      </c>
      <c r="R3" s="522">
        <v>4</v>
      </c>
      <c r="S3" s="392">
        <v>1200</v>
      </c>
      <c r="T3" s="103">
        <f t="shared" si="0"/>
        <v>4800</v>
      </c>
      <c r="U3" s="396" t="s">
        <v>1409</v>
      </c>
      <c r="V3" s="397"/>
      <c r="W3" s="397">
        <v>4800</v>
      </c>
      <c r="X3" s="397"/>
      <c r="Y3" s="397"/>
      <c r="Z3" s="397"/>
      <c r="AA3" s="397"/>
      <c r="AB3" s="397"/>
      <c r="AC3" s="397"/>
      <c r="AD3" s="397"/>
      <c r="AE3" s="397"/>
      <c r="AF3" s="398"/>
      <c r="AG3" s="399">
        <f t="shared" si="1"/>
        <v>4800</v>
      </c>
      <c r="AH3" s="400"/>
      <c r="AI3" s="400">
        <f>+W3/4</f>
        <v>1200</v>
      </c>
      <c r="AJ3" s="400"/>
      <c r="AK3" s="400"/>
      <c r="AL3" s="400"/>
      <c r="AM3" s="400"/>
      <c r="AN3" s="400"/>
      <c r="AO3" s="400"/>
      <c r="AP3" s="400"/>
      <c r="AQ3" s="400"/>
      <c r="AR3" s="400"/>
      <c r="AS3" s="401">
        <f t="shared" si="2"/>
        <v>1200</v>
      </c>
      <c r="AT3" s="402"/>
      <c r="AU3" s="402">
        <v>1200</v>
      </c>
      <c r="AV3" s="402"/>
      <c r="AW3" s="402"/>
      <c r="AX3" s="402"/>
      <c r="AY3" s="402"/>
      <c r="AZ3" s="402"/>
      <c r="BA3" s="402"/>
      <c r="BB3" s="402"/>
      <c r="BC3" s="402"/>
      <c r="BD3" s="402"/>
      <c r="BE3" s="403">
        <f t="shared" si="3"/>
        <v>1200</v>
      </c>
      <c r="BF3" s="404"/>
      <c r="BG3" s="404">
        <v>1200</v>
      </c>
      <c r="BH3" s="404"/>
      <c r="BI3" s="404"/>
      <c r="BJ3" s="404"/>
      <c r="BK3" s="404"/>
      <c r="BL3" s="404"/>
      <c r="BM3" s="404"/>
      <c r="BN3" s="404"/>
      <c r="BO3" s="404"/>
      <c r="BP3" s="404"/>
      <c r="BQ3" s="405">
        <f t="shared" si="4"/>
        <v>1200</v>
      </c>
      <c r="BR3" s="406"/>
      <c r="BS3" s="406">
        <v>1200</v>
      </c>
      <c r="BT3" s="406"/>
      <c r="BU3" s="406"/>
      <c r="BV3" s="406"/>
      <c r="BW3" s="406"/>
      <c r="BX3" s="406"/>
      <c r="BY3" s="406"/>
      <c r="BZ3" s="406"/>
      <c r="CA3" s="406"/>
      <c r="CB3" s="406"/>
      <c r="CC3" s="407">
        <f t="shared" si="5"/>
        <v>1200</v>
      </c>
      <c r="CD3" s="408">
        <f t="shared" si="6"/>
        <v>0</v>
      </c>
      <c r="CE3" s="408">
        <f t="shared" si="6"/>
        <v>4800</v>
      </c>
      <c r="CF3" s="408">
        <f t="shared" si="6"/>
        <v>0</v>
      </c>
      <c r="CG3" s="408">
        <f t="shared" si="6"/>
        <v>0</v>
      </c>
      <c r="CH3" s="408">
        <f t="shared" si="6"/>
        <v>0</v>
      </c>
      <c r="CI3" s="408">
        <f t="shared" si="6"/>
        <v>0</v>
      </c>
      <c r="CJ3" s="408">
        <f t="shared" si="6"/>
        <v>0</v>
      </c>
      <c r="CK3" s="408">
        <f t="shared" si="6"/>
        <v>0</v>
      </c>
      <c r="CL3" s="408">
        <f t="shared" si="6"/>
        <v>0</v>
      </c>
      <c r="CM3" s="408">
        <f t="shared" si="6"/>
        <v>0</v>
      </c>
      <c r="CN3" s="408">
        <f t="shared" si="6"/>
        <v>0</v>
      </c>
      <c r="CO3" s="408">
        <f t="shared" si="6"/>
        <v>4800</v>
      </c>
      <c r="CP3" s="409">
        <f t="shared" si="7"/>
        <v>0</v>
      </c>
      <c r="EJ3" s="100"/>
      <c r="EK3" s="100"/>
    </row>
    <row r="4" spans="2:141" s="98" customFormat="1" ht="38.25" x14ac:dyDescent="0.25">
      <c r="B4" s="410"/>
      <c r="C4" s="411"/>
      <c r="D4" s="412"/>
      <c r="E4" s="412"/>
      <c r="F4" s="412"/>
      <c r="G4" s="412"/>
      <c r="H4" s="412"/>
      <c r="I4" s="412"/>
      <c r="J4" s="412"/>
      <c r="K4" s="413"/>
      <c r="L4" s="391">
        <v>2409</v>
      </c>
      <c r="M4" s="392" t="s">
        <v>1461</v>
      </c>
      <c r="N4" s="414" t="s">
        <v>1466</v>
      </c>
      <c r="O4" s="520" t="s">
        <v>309</v>
      </c>
      <c r="P4" s="521" t="s">
        <v>1467</v>
      </c>
      <c r="Q4" s="520" t="s">
        <v>33</v>
      </c>
      <c r="R4" s="522">
        <v>1</v>
      </c>
      <c r="S4" s="392">
        <v>800</v>
      </c>
      <c r="T4" s="103">
        <f t="shared" si="0"/>
        <v>800</v>
      </c>
      <c r="U4" s="396" t="s">
        <v>1409</v>
      </c>
      <c r="V4" s="397"/>
      <c r="W4" s="397">
        <v>800</v>
      </c>
      <c r="X4" s="397"/>
      <c r="Y4" s="397"/>
      <c r="Z4" s="397"/>
      <c r="AA4" s="397"/>
      <c r="AB4" s="397"/>
      <c r="AC4" s="397"/>
      <c r="AD4" s="397"/>
      <c r="AE4" s="397"/>
      <c r="AF4" s="398"/>
      <c r="AG4" s="399">
        <f t="shared" si="1"/>
        <v>800</v>
      </c>
      <c r="AH4" s="400"/>
      <c r="AI4" s="400"/>
      <c r="AJ4" s="400"/>
      <c r="AK4" s="400"/>
      <c r="AL4" s="400"/>
      <c r="AM4" s="400"/>
      <c r="AN4" s="400"/>
      <c r="AO4" s="400"/>
      <c r="AP4" s="400"/>
      <c r="AQ4" s="400"/>
      <c r="AR4" s="400"/>
      <c r="AS4" s="401">
        <f t="shared" si="2"/>
        <v>0</v>
      </c>
      <c r="AT4" s="402"/>
      <c r="AU4" s="402">
        <v>800</v>
      </c>
      <c r="AV4" s="402"/>
      <c r="AW4" s="402"/>
      <c r="AX4" s="402"/>
      <c r="AY4" s="402"/>
      <c r="AZ4" s="402"/>
      <c r="BA4" s="402"/>
      <c r="BB4" s="402"/>
      <c r="BC4" s="402"/>
      <c r="BD4" s="402"/>
      <c r="BE4" s="403">
        <f t="shared" si="3"/>
        <v>800</v>
      </c>
      <c r="BF4" s="404"/>
      <c r="BG4" s="404"/>
      <c r="BH4" s="404"/>
      <c r="BI4" s="404"/>
      <c r="BJ4" s="404"/>
      <c r="BK4" s="404"/>
      <c r="BL4" s="404"/>
      <c r="BM4" s="404"/>
      <c r="BN4" s="404"/>
      <c r="BO4" s="404"/>
      <c r="BP4" s="404"/>
      <c r="BQ4" s="405">
        <f t="shared" si="4"/>
        <v>0</v>
      </c>
      <c r="BR4" s="406"/>
      <c r="BS4" s="406"/>
      <c r="BT4" s="406"/>
      <c r="BU4" s="406"/>
      <c r="BV4" s="406"/>
      <c r="BW4" s="406"/>
      <c r="BX4" s="406"/>
      <c r="BY4" s="406"/>
      <c r="BZ4" s="406"/>
      <c r="CA4" s="406"/>
      <c r="CB4" s="406"/>
      <c r="CC4" s="407">
        <f t="shared" si="5"/>
        <v>0</v>
      </c>
      <c r="CD4" s="408">
        <f t="shared" si="6"/>
        <v>0</v>
      </c>
      <c r="CE4" s="408">
        <f t="shared" si="6"/>
        <v>800</v>
      </c>
      <c r="CF4" s="408">
        <f t="shared" si="6"/>
        <v>0</v>
      </c>
      <c r="CG4" s="408">
        <f t="shared" si="6"/>
        <v>0</v>
      </c>
      <c r="CH4" s="408">
        <f t="shared" si="6"/>
        <v>0</v>
      </c>
      <c r="CI4" s="408">
        <f t="shared" si="6"/>
        <v>0</v>
      </c>
      <c r="CJ4" s="408">
        <f t="shared" si="6"/>
        <v>0</v>
      </c>
      <c r="CK4" s="408">
        <f t="shared" si="6"/>
        <v>0</v>
      </c>
      <c r="CL4" s="408">
        <f t="shared" si="6"/>
        <v>0</v>
      </c>
      <c r="CM4" s="408">
        <f t="shared" si="6"/>
        <v>0</v>
      </c>
      <c r="CN4" s="408">
        <f t="shared" si="6"/>
        <v>0</v>
      </c>
      <c r="CO4" s="408">
        <f t="shared" si="6"/>
        <v>800</v>
      </c>
      <c r="CP4" s="409">
        <f t="shared" si="7"/>
        <v>0</v>
      </c>
      <c r="EJ4" s="100"/>
      <c r="EK4" s="100"/>
    </row>
    <row r="5" spans="2:141" s="98" customFormat="1" ht="38.25" x14ac:dyDescent="0.25">
      <c r="B5" s="410"/>
      <c r="C5" s="411"/>
      <c r="D5" s="412"/>
      <c r="E5" s="412"/>
      <c r="F5" s="412"/>
      <c r="G5" s="412"/>
      <c r="H5" s="412"/>
      <c r="I5" s="412"/>
      <c r="J5" s="412"/>
      <c r="K5" s="413"/>
      <c r="L5" s="306"/>
      <c r="M5" s="17"/>
      <c r="N5" s="395"/>
      <c r="O5" s="394"/>
      <c r="P5" s="395"/>
      <c r="Q5" s="394" t="s">
        <v>34</v>
      </c>
      <c r="R5" s="392">
        <v>4</v>
      </c>
      <c r="S5" s="392">
        <v>312.5</v>
      </c>
      <c r="T5" s="103">
        <f t="shared" si="0"/>
        <v>1250</v>
      </c>
      <c r="U5" s="396" t="s">
        <v>1409</v>
      </c>
      <c r="V5" s="397">
        <v>1250</v>
      </c>
      <c r="W5" s="397"/>
      <c r="X5" s="397"/>
      <c r="Y5" s="397"/>
      <c r="Z5" s="397"/>
      <c r="AA5" s="397"/>
      <c r="AB5" s="397"/>
      <c r="AC5" s="397"/>
      <c r="AD5" s="397"/>
      <c r="AE5" s="397"/>
      <c r="AF5" s="398"/>
      <c r="AG5" s="399">
        <f t="shared" si="1"/>
        <v>1250</v>
      </c>
      <c r="AH5" s="400">
        <v>500</v>
      </c>
      <c r="AI5" s="400"/>
      <c r="AJ5" s="400"/>
      <c r="AK5" s="400"/>
      <c r="AL5" s="400"/>
      <c r="AM5" s="400"/>
      <c r="AN5" s="400"/>
      <c r="AO5" s="400"/>
      <c r="AP5" s="400"/>
      <c r="AQ5" s="400"/>
      <c r="AR5" s="400"/>
      <c r="AS5" s="401">
        <f t="shared" si="2"/>
        <v>500</v>
      </c>
      <c r="AT5" s="402">
        <v>250</v>
      </c>
      <c r="AU5" s="402"/>
      <c r="AV5" s="402"/>
      <c r="AW5" s="402"/>
      <c r="AX5" s="402"/>
      <c r="AY5" s="402"/>
      <c r="AZ5" s="402"/>
      <c r="BA5" s="402"/>
      <c r="BB5" s="402"/>
      <c r="BC5" s="402"/>
      <c r="BD5" s="402"/>
      <c r="BE5" s="403">
        <f t="shared" si="3"/>
        <v>250</v>
      </c>
      <c r="BF5" s="404">
        <v>250</v>
      </c>
      <c r="BG5" s="404"/>
      <c r="BH5" s="404"/>
      <c r="BI5" s="404"/>
      <c r="BJ5" s="404"/>
      <c r="BK5" s="404"/>
      <c r="BL5" s="404"/>
      <c r="BM5" s="404"/>
      <c r="BN5" s="404"/>
      <c r="BO5" s="404"/>
      <c r="BP5" s="404"/>
      <c r="BQ5" s="405">
        <f t="shared" si="4"/>
        <v>250</v>
      </c>
      <c r="BR5" s="406">
        <v>250</v>
      </c>
      <c r="BS5" s="406"/>
      <c r="BT5" s="406"/>
      <c r="BU5" s="406"/>
      <c r="BV5" s="406"/>
      <c r="BW5" s="406"/>
      <c r="BX5" s="406"/>
      <c r="BY5" s="406"/>
      <c r="BZ5" s="406"/>
      <c r="CA5" s="406"/>
      <c r="CB5" s="406"/>
      <c r="CC5" s="407">
        <f t="shared" si="5"/>
        <v>250</v>
      </c>
      <c r="CD5" s="408">
        <f t="shared" si="6"/>
        <v>1250</v>
      </c>
      <c r="CE5" s="408">
        <f t="shared" si="6"/>
        <v>0</v>
      </c>
      <c r="CF5" s="408">
        <f t="shared" si="6"/>
        <v>0</v>
      </c>
      <c r="CG5" s="408">
        <f t="shared" si="6"/>
        <v>0</v>
      </c>
      <c r="CH5" s="408">
        <f t="shared" si="6"/>
        <v>0</v>
      </c>
      <c r="CI5" s="408">
        <f t="shared" si="6"/>
        <v>0</v>
      </c>
      <c r="CJ5" s="408">
        <f t="shared" si="6"/>
        <v>0</v>
      </c>
      <c r="CK5" s="408">
        <f t="shared" si="6"/>
        <v>0</v>
      </c>
      <c r="CL5" s="408">
        <f t="shared" si="6"/>
        <v>0</v>
      </c>
      <c r="CM5" s="408">
        <f t="shared" si="6"/>
        <v>0</v>
      </c>
      <c r="CN5" s="408">
        <f t="shared" si="6"/>
        <v>0</v>
      </c>
      <c r="CO5" s="408">
        <f t="shared" si="6"/>
        <v>1250</v>
      </c>
      <c r="CP5" s="409">
        <f t="shared" si="7"/>
        <v>0</v>
      </c>
      <c r="EJ5" s="100"/>
      <c r="EK5" s="100"/>
    </row>
    <row r="6" spans="2:141" s="98" customFormat="1" ht="25.5" x14ac:dyDescent="0.25">
      <c r="B6" s="410"/>
      <c r="C6" s="411"/>
      <c r="D6" s="412"/>
      <c r="E6" s="412"/>
      <c r="F6" s="412"/>
      <c r="G6" s="412"/>
      <c r="H6" s="412"/>
      <c r="I6" s="412"/>
      <c r="J6" s="412"/>
      <c r="K6" s="413"/>
      <c r="L6" s="306"/>
      <c r="M6" s="17"/>
      <c r="N6" s="395"/>
      <c r="O6" s="394"/>
      <c r="P6" s="395"/>
      <c r="Q6" s="394" t="s">
        <v>35</v>
      </c>
      <c r="R6" s="392">
        <v>2</v>
      </c>
      <c r="S6" s="392">
        <v>400</v>
      </c>
      <c r="T6" s="103">
        <f t="shared" si="0"/>
        <v>800</v>
      </c>
      <c r="U6" s="396" t="s">
        <v>1409</v>
      </c>
      <c r="V6" s="397">
        <v>800</v>
      </c>
      <c r="W6" s="397"/>
      <c r="X6" s="397"/>
      <c r="Y6" s="397"/>
      <c r="Z6" s="397"/>
      <c r="AA6" s="397"/>
      <c r="AB6" s="397"/>
      <c r="AC6" s="397"/>
      <c r="AD6" s="397"/>
      <c r="AE6" s="397"/>
      <c r="AF6" s="398"/>
      <c r="AG6" s="399">
        <f t="shared" si="1"/>
        <v>800</v>
      </c>
      <c r="AH6" s="400"/>
      <c r="AI6" s="400"/>
      <c r="AJ6" s="400"/>
      <c r="AK6" s="400"/>
      <c r="AL6" s="400"/>
      <c r="AM6" s="400"/>
      <c r="AN6" s="400"/>
      <c r="AO6" s="400"/>
      <c r="AP6" s="400"/>
      <c r="AQ6" s="400"/>
      <c r="AR6" s="400"/>
      <c r="AS6" s="401">
        <f t="shared" si="2"/>
        <v>0</v>
      </c>
      <c r="AT6" s="402">
        <v>400</v>
      </c>
      <c r="AU6" s="402"/>
      <c r="AV6" s="402"/>
      <c r="AW6" s="402"/>
      <c r="AX6" s="402"/>
      <c r="AY6" s="402"/>
      <c r="AZ6" s="402"/>
      <c r="BA6" s="402"/>
      <c r="BB6" s="402"/>
      <c r="BC6" s="402"/>
      <c r="BD6" s="402"/>
      <c r="BE6" s="403">
        <f t="shared" si="3"/>
        <v>400</v>
      </c>
      <c r="BF6" s="404">
        <v>400</v>
      </c>
      <c r="BG6" s="404"/>
      <c r="BH6" s="404"/>
      <c r="BI6" s="404"/>
      <c r="BJ6" s="404"/>
      <c r="BK6" s="404"/>
      <c r="BL6" s="404"/>
      <c r="BM6" s="404"/>
      <c r="BN6" s="404"/>
      <c r="BO6" s="404"/>
      <c r="BP6" s="404"/>
      <c r="BQ6" s="405">
        <f t="shared" si="4"/>
        <v>400</v>
      </c>
      <c r="BR6" s="406"/>
      <c r="BS6" s="406"/>
      <c r="BT6" s="406"/>
      <c r="BU6" s="406"/>
      <c r="BV6" s="406"/>
      <c r="BW6" s="406"/>
      <c r="BX6" s="406"/>
      <c r="BY6" s="406"/>
      <c r="BZ6" s="406"/>
      <c r="CA6" s="406"/>
      <c r="CB6" s="406"/>
      <c r="CC6" s="407">
        <f t="shared" si="5"/>
        <v>0</v>
      </c>
      <c r="CD6" s="408">
        <f t="shared" si="6"/>
        <v>800</v>
      </c>
      <c r="CE6" s="408">
        <f t="shared" si="6"/>
        <v>0</v>
      </c>
      <c r="CF6" s="408">
        <f t="shared" si="6"/>
        <v>0</v>
      </c>
      <c r="CG6" s="408">
        <f t="shared" si="6"/>
        <v>0</v>
      </c>
      <c r="CH6" s="408">
        <f t="shared" si="6"/>
        <v>0</v>
      </c>
      <c r="CI6" s="408">
        <f t="shared" si="6"/>
        <v>0</v>
      </c>
      <c r="CJ6" s="408">
        <f t="shared" si="6"/>
        <v>0</v>
      </c>
      <c r="CK6" s="408">
        <f t="shared" si="6"/>
        <v>0</v>
      </c>
      <c r="CL6" s="408">
        <f t="shared" si="6"/>
        <v>0</v>
      </c>
      <c r="CM6" s="408">
        <f t="shared" si="6"/>
        <v>0</v>
      </c>
      <c r="CN6" s="408">
        <f t="shared" si="6"/>
        <v>0</v>
      </c>
      <c r="CO6" s="408">
        <f t="shared" si="6"/>
        <v>800</v>
      </c>
      <c r="CP6" s="409">
        <f t="shared" si="7"/>
        <v>0</v>
      </c>
      <c r="EJ6" s="100"/>
      <c r="EK6" s="100"/>
    </row>
    <row r="7" spans="2:141" s="98" customFormat="1" ht="76.5" x14ac:dyDescent="0.25">
      <c r="B7" s="410"/>
      <c r="C7" s="411"/>
      <c r="D7" s="412"/>
      <c r="E7" s="412"/>
      <c r="F7" s="412"/>
      <c r="G7" s="412"/>
      <c r="H7" s="412"/>
      <c r="I7" s="412"/>
      <c r="J7" s="412"/>
      <c r="K7" s="413"/>
      <c r="L7" s="415" t="s">
        <v>1468</v>
      </c>
      <c r="M7" s="416" t="s">
        <v>1469</v>
      </c>
      <c r="N7" s="414" t="s">
        <v>1470</v>
      </c>
      <c r="O7" s="394" t="s">
        <v>25</v>
      </c>
      <c r="P7" s="414" t="s">
        <v>1471</v>
      </c>
      <c r="Q7" s="394" t="s">
        <v>25</v>
      </c>
      <c r="R7" s="117">
        <v>1</v>
      </c>
      <c r="S7" s="117">
        <v>200</v>
      </c>
      <c r="T7" s="103">
        <f t="shared" si="0"/>
        <v>200</v>
      </c>
      <c r="U7" s="396" t="s">
        <v>1409</v>
      </c>
      <c r="V7" s="397">
        <v>200</v>
      </c>
      <c r="W7" s="397"/>
      <c r="X7" s="397"/>
      <c r="Y7" s="397"/>
      <c r="Z7" s="397"/>
      <c r="AA7" s="397"/>
      <c r="AB7" s="397"/>
      <c r="AC7" s="397"/>
      <c r="AD7" s="397"/>
      <c r="AE7" s="397"/>
      <c r="AF7" s="398"/>
      <c r="AG7" s="399">
        <f t="shared" si="1"/>
        <v>200</v>
      </c>
      <c r="AH7" s="400"/>
      <c r="AI7" s="400"/>
      <c r="AJ7" s="400"/>
      <c r="AK7" s="400"/>
      <c r="AL7" s="400"/>
      <c r="AM7" s="400"/>
      <c r="AN7" s="400"/>
      <c r="AO7" s="400"/>
      <c r="AP7" s="400"/>
      <c r="AQ7" s="400"/>
      <c r="AR7" s="400"/>
      <c r="AS7" s="401">
        <f t="shared" si="2"/>
        <v>0</v>
      </c>
      <c r="AT7" s="402">
        <v>200</v>
      </c>
      <c r="AU7" s="402"/>
      <c r="AV7" s="402"/>
      <c r="AW7" s="402"/>
      <c r="AX7" s="402"/>
      <c r="AY7" s="402"/>
      <c r="AZ7" s="402"/>
      <c r="BA7" s="402"/>
      <c r="BB7" s="402"/>
      <c r="BC7" s="402"/>
      <c r="BD7" s="402"/>
      <c r="BE7" s="403">
        <f t="shared" si="3"/>
        <v>200</v>
      </c>
      <c r="BF7" s="404"/>
      <c r="BG7" s="404"/>
      <c r="BH7" s="404"/>
      <c r="BI7" s="404"/>
      <c r="BJ7" s="404"/>
      <c r="BK7" s="404"/>
      <c r="BL7" s="404"/>
      <c r="BM7" s="404"/>
      <c r="BN7" s="404"/>
      <c r="BO7" s="404"/>
      <c r="BP7" s="404"/>
      <c r="BQ7" s="405">
        <f t="shared" si="4"/>
        <v>0</v>
      </c>
      <c r="BR7" s="406"/>
      <c r="BS7" s="406"/>
      <c r="BT7" s="406"/>
      <c r="BU7" s="406"/>
      <c r="BV7" s="406"/>
      <c r="BW7" s="406"/>
      <c r="BX7" s="406"/>
      <c r="BY7" s="406"/>
      <c r="BZ7" s="406"/>
      <c r="CA7" s="406"/>
      <c r="CB7" s="406"/>
      <c r="CC7" s="407">
        <f t="shared" si="5"/>
        <v>0</v>
      </c>
      <c r="CD7" s="408">
        <f t="shared" si="6"/>
        <v>200</v>
      </c>
      <c r="CE7" s="408">
        <f t="shared" si="6"/>
        <v>0</v>
      </c>
      <c r="CF7" s="408">
        <f t="shared" si="6"/>
        <v>0</v>
      </c>
      <c r="CG7" s="408">
        <f t="shared" si="6"/>
        <v>0</v>
      </c>
      <c r="CH7" s="408">
        <f t="shared" si="6"/>
        <v>0</v>
      </c>
      <c r="CI7" s="408">
        <f t="shared" si="6"/>
        <v>0</v>
      </c>
      <c r="CJ7" s="408">
        <f t="shared" si="6"/>
        <v>0</v>
      </c>
      <c r="CK7" s="408">
        <f t="shared" si="6"/>
        <v>0</v>
      </c>
      <c r="CL7" s="408">
        <f t="shared" si="6"/>
        <v>0</v>
      </c>
      <c r="CM7" s="408">
        <f t="shared" si="6"/>
        <v>0</v>
      </c>
      <c r="CN7" s="408">
        <f t="shared" si="6"/>
        <v>0</v>
      </c>
      <c r="CO7" s="408">
        <f t="shared" si="6"/>
        <v>200</v>
      </c>
      <c r="CP7" s="409">
        <f t="shared" si="7"/>
        <v>0</v>
      </c>
      <c r="EJ7" s="100"/>
      <c r="EK7" s="100"/>
    </row>
    <row r="8" spans="2:141" s="98" customFormat="1" ht="25.5" x14ac:dyDescent="0.25">
      <c r="B8" s="410"/>
      <c r="C8" s="411"/>
      <c r="D8" s="412"/>
      <c r="E8" s="412"/>
      <c r="F8" s="412"/>
      <c r="G8" s="412"/>
      <c r="H8" s="412"/>
      <c r="I8" s="412"/>
      <c r="J8" s="412"/>
      <c r="K8" s="413"/>
      <c r="L8" s="306"/>
      <c r="M8" s="17"/>
      <c r="N8" s="417"/>
      <c r="O8" s="418"/>
      <c r="P8" s="417"/>
      <c r="Q8" s="394" t="s">
        <v>36</v>
      </c>
      <c r="R8" s="117">
        <v>2</v>
      </c>
      <c r="S8" s="117">
        <v>100</v>
      </c>
      <c r="T8" s="103">
        <f t="shared" si="0"/>
        <v>200</v>
      </c>
      <c r="U8" s="396" t="s">
        <v>1409</v>
      </c>
      <c r="V8" s="397">
        <v>200</v>
      </c>
      <c r="W8" s="397"/>
      <c r="X8" s="397"/>
      <c r="Y8" s="397"/>
      <c r="Z8" s="397"/>
      <c r="AA8" s="397"/>
      <c r="AB8" s="397"/>
      <c r="AC8" s="397"/>
      <c r="AD8" s="397"/>
      <c r="AE8" s="397"/>
      <c r="AF8" s="398"/>
      <c r="AG8" s="399">
        <f t="shared" si="1"/>
        <v>200</v>
      </c>
      <c r="AH8" s="400"/>
      <c r="AI8" s="400"/>
      <c r="AJ8" s="400"/>
      <c r="AK8" s="400"/>
      <c r="AL8" s="400"/>
      <c r="AM8" s="400"/>
      <c r="AN8" s="400"/>
      <c r="AO8" s="400"/>
      <c r="AP8" s="400"/>
      <c r="AQ8" s="400"/>
      <c r="AR8" s="400"/>
      <c r="AS8" s="401">
        <f t="shared" si="2"/>
        <v>0</v>
      </c>
      <c r="AT8" s="402">
        <v>100</v>
      </c>
      <c r="AU8" s="402"/>
      <c r="AV8" s="402"/>
      <c r="AW8" s="402"/>
      <c r="AX8" s="402"/>
      <c r="AY8" s="402"/>
      <c r="AZ8" s="402"/>
      <c r="BA8" s="402"/>
      <c r="BB8" s="402"/>
      <c r="BC8" s="402"/>
      <c r="BD8" s="402"/>
      <c r="BE8" s="403">
        <f t="shared" si="3"/>
        <v>100</v>
      </c>
      <c r="BF8" s="404"/>
      <c r="BG8" s="404"/>
      <c r="BH8" s="404"/>
      <c r="BI8" s="404"/>
      <c r="BJ8" s="404"/>
      <c r="BK8" s="404"/>
      <c r="BL8" s="404"/>
      <c r="BM8" s="404"/>
      <c r="BN8" s="404"/>
      <c r="BO8" s="404"/>
      <c r="BP8" s="404"/>
      <c r="BQ8" s="405">
        <f t="shared" si="4"/>
        <v>0</v>
      </c>
      <c r="BR8" s="406">
        <v>100</v>
      </c>
      <c r="BS8" s="406"/>
      <c r="BT8" s="406"/>
      <c r="BU8" s="406"/>
      <c r="BV8" s="406"/>
      <c r="BW8" s="406"/>
      <c r="BX8" s="406"/>
      <c r="BY8" s="406"/>
      <c r="BZ8" s="406"/>
      <c r="CA8" s="406"/>
      <c r="CB8" s="406"/>
      <c r="CC8" s="407">
        <f t="shared" si="5"/>
        <v>100</v>
      </c>
      <c r="CD8" s="408">
        <f t="shared" si="6"/>
        <v>200</v>
      </c>
      <c r="CE8" s="408">
        <f t="shared" si="6"/>
        <v>0</v>
      </c>
      <c r="CF8" s="408">
        <f t="shared" si="6"/>
        <v>0</v>
      </c>
      <c r="CG8" s="408">
        <f t="shared" si="6"/>
        <v>0</v>
      </c>
      <c r="CH8" s="408">
        <f t="shared" si="6"/>
        <v>0</v>
      </c>
      <c r="CI8" s="408">
        <f t="shared" si="6"/>
        <v>0</v>
      </c>
      <c r="CJ8" s="408">
        <f t="shared" si="6"/>
        <v>0</v>
      </c>
      <c r="CK8" s="408">
        <f t="shared" si="6"/>
        <v>0</v>
      </c>
      <c r="CL8" s="408">
        <f t="shared" si="6"/>
        <v>0</v>
      </c>
      <c r="CM8" s="408">
        <f t="shared" si="6"/>
        <v>0</v>
      </c>
      <c r="CN8" s="408">
        <f t="shared" si="6"/>
        <v>0</v>
      </c>
      <c r="CO8" s="408">
        <f t="shared" si="6"/>
        <v>200</v>
      </c>
      <c r="CP8" s="409">
        <f t="shared" si="7"/>
        <v>0</v>
      </c>
      <c r="EJ8" s="100"/>
      <c r="EK8" s="100"/>
    </row>
    <row r="9" spans="2:141" s="98" customFormat="1" ht="25.5" x14ac:dyDescent="0.25">
      <c r="B9" s="410"/>
      <c r="C9" s="411"/>
      <c r="D9" s="412"/>
      <c r="E9" s="412"/>
      <c r="F9" s="412"/>
      <c r="G9" s="412"/>
      <c r="H9" s="412"/>
      <c r="I9" s="412"/>
      <c r="J9" s="412"/>
      <c r="K9" s="413"/>
      <c r="L9" s="306"/>
      <c r="M9" s="17"/>
      <c r="N9" s="417"/>
      <c r="O9" s="418"/>
      <c r="P9" s="417"/>
      <c r="Q9" s="394" t="s">
        <v>37</v>
      </c>
      <c r="R9" s="117">
        <v>1</v>
      </c>
      <c r="S9" s="117">
        <v>400</v>
      </c>
      <c r="T9" s="103">
        <f t="shared" si="0"/>
        <v>400</v>
      </c>
      <c r="U9" s="396" t="s">
        <v>1409</v>
      </c>
      <c r="V9" s="397">
        <v>400</v>
      </c>
      <c r="W9" s="397"/>
      <c r="X9" s="397"/>
      <c r="Y9" s="397"/>
      <c r="Z9" s="397"/>
      <c r="AA9" s="397"/>
      <c r="AB9" s="397"/>
      <c r="AC9" s="397"/>
      <c r="AD9" s="397"/>
      <c r="AE9" s="397"/>
      <c r="AF9" s="398"/>
      <c r="AG9" s="399">
        <f t="shared" si="1"/>
        <v>400</v>
      </c>
      <c r="AH9" s="400"/>
      <c r="AI9" s="400"/>
      <c r="AJ9" s="400"/>
      <c r="AK9" s="400"/>
      <c r="AL9" s="400"/>
      <c r="AM9" s="400"/>
      <c r="AN9" s="400"/>
      <c r="AO9" s="400"/>
      <c r="AP9" s="400"/>
      <c r="AQ9" s="400"/>
      <c r="AR9" s="400"/>
      <c r="AS9" s="401">
        <f t="shared" si="2"/>
        <v>0</v>
      </c>
      <c r="AT9" s="402">
        <v>400</v>
      </c>
      <c r="AU9" s="402"/>
      <c r="AV9" s="402"/>
      <c r="AW9" s="402"/>
      <c r="AX9" s="402"/>
      <c r="AY9" s="402"/>
      <c r="AZ9" s="402"/>
      <c r="BA9" s="402"/>
      <c r="BB9" s="402"/>
      <c r="BC9" s="402"/>
      <c r="BD9" s="402"/>
      <c r="BE9" s="403">
        <f t="shared" si="3"/>
        <v>400</v>
      </c>
      <c r="BF9" s="404"/>
      <c r="BG9" s="404"/>
      <c r="BH9" s="404"/>
      <c r="BI9" s="404"/>
      <c r="BJ9" s="404"/>
      <c r="BK9" s="404"/>
      <c r="BL9" s="404"/>
      <c r="BM9" s="404"/>
      <c r="BN9" s="404"/>
      <c r="BO9" s="404"/>
      <c r="BP9" s="404"/>
      <c r="BQ9" s="405">
        <f t="shared" si="4"/>
        <v>0</v>
      </c>
      <c r="BR9" s="406"/>
      <c r="BS9" s="406"/>
      <c r="BT9" s="406"/>
      <c r="BU9" s="406"/>
      <c r="BV9" s="406"/>
      <c r="BW9" s="406"/>
      <c r="BX9" s="406"/>
      <c r="BY9" s="406"/>
      <c r="BZ9" s="406"/>
      <c r="CA9" s="406"/>
      <c r="CB9" s="406"/>
      <c r="CC9" s="407">
        <f t="shared" si="5"/>
        <v>0</v>
      </c>
      <c r="CD9" s="408">
        <f t="shared" si="6"/>
        <v>400</v>
      </c>
      <c r="CE9" s="408">
        <f t="shared" si="6"/>
        <v>0</v>
      </c>
      <c r="CF9" s="408">
        <f t="shared" si="6"/>
        <v>0</v>
      </c>
      <c r="CG9" s="408">
        <f t="shared" si="6"/>
        <v>0</v>
      </c>
      <c r="CH9" s="408">
        <f t="shared" si="6"/>
        <v>0</v>
      </c>
      <c r="CI9" s="408">
        <f t="shared" si="6"/>
        <v>0</v>
      </c>
      <c r="CJ9" s="408">
        <f t="shared" si="6"/>
        <v>0</v>
      </c>
      <c r="CK9" s="408">
        <f t="shared" si="6"/>
        <v>0</v>
      </c>
      <c r="CL9" s="408">
        <f t="shared" si="6"/>
        <v>0</v>
      </c>
      <c r="CM9" s="408">
        <f t="shared" si="6"/>
        <v>0</v>
      </c>
      <c r="CN9" s="408">
        <f t="shared" si="6"/>
        <v>0</v>
      </c>
      <c r="CO9" s="408">
        <f t="shared" si="6"/>
        <v>400</v>
      </c>
      <c r="CP9" s="409">
        <f t="shared" si="7"/>
        <v>0</v>
      </c>
      <c r="EJ9" s="100"/>
      <c r="EK9" s="100"/>
    </row>
    <row r="10" spans="2:141" s="98" customFormat="1" ht="38.25" x14ac:dyDescent="0.25">
      <c r="B10" s="410"/>
      <c r="C10" s="411"/>
      <c r="D10" s="412"/>
      <c r="E10" s="412"/>
      <c r="F10" s="412"/>
      <c r="G10" s="412"/>
      <c r="H10" s="412"/>
      <c r="I10" s="412"/>
      <c r="J10" s="412"/>
      <c r="K10" s="413"/>
      <c r="L10" s="306"/>
      <c r="M10" s="17"/>
      <c r="N10" s="17"/>
      <c r="O10" s="17"/>
      <c r="P10" s="17"/>
      <c r="Q10" s="17" t="s">
        <v>38</v>
      </c>
      <c r="R10" s="17">
        <v>1</v>
      </c>
      <c r="S10" s="17">
        <v>500</v>
      </c>
      <c r="T10" s="103">
        <f t="shared" si="0"/>
        <v>500</v>
      </c>
      <c r="U10" s="396" t="s">
        <v>1409</v>
      </c>
      <c r="V10" s="397"/>
      <c r="W10" s="397">
        <v>500</v>
      </c>
      <c r="X10" s="397"/>
      <c r="Y10" s="397"/>
      <c r="Z10" s="397"/>
      <c r="AA10" s="397"/>
      <c r="AB10" s="397"/>
      <c r="AC10" s="397"/>
      <c r="AD10" s="397"/>
      <c r="AE10" s="397"/>
      <c r="AF10" s="398"/>
      <c r="AG10" s="399">
        <f t="shared" si="1"/>
        <v>500</v>
      </c>
      <c r="AH10" s="400"/>
      <c r="AI10" s="400"/>
      <c r="AJ10" s="400"/>
      <c r="AK10" s="400"/>
      <c r="AL10" s="400"/>
      <c r="AM10" s="400"/>
      <c r="AN10" s="400"/>
      <c r="AO10" s="400"/>
      <c r="AP10" s="400"/>
      <c r="AQ10" s="400"/>
      <c r="AR10" s="400"/>
      <c r="AS10" s="401">
        <f t="shared" si="2"/>
        <v>0</v>
      </c>
      <c r="AT10" s="402"/>
      <c r="AU10" s="402">
        <v>500</v>
      </c>
      <c r="AV10" s="402"/>
      <c r="AW10" s="402"/>
      <c r="AX10" s="402"/>
      <c r="AY10" s="402"/>
      <c r="AZ10" s="402"/>
      <c r="BA10" s="402"/>
      <c r="BB10" s="402"/>
      <c r="BC10" s="402"/>
      <c r="BD10" s="402"/>
      <c r="BE10" s="403">
        <f t="shared" si="3"/>
        <v>500</v>
      </c>
      <c r="BF10" s="404"/>
      <c r="BG10" s="404"/>
      <c r="BH10" s="404"/>
      <c r="BI10" s="404"/>
      <c r="BJ10" s="404"/>
      <c r="BK10" s="404"/>
      <c r="BL10" s="404"/>
      <c r="BM10" s="404"/>
      <c r="BN10" s="404"/>
      <c r="BO10" s="404"/>
      <c r="BP10" s="404"/>
      <c r="BQ10" s="405">
        <f t="shared" si="4"/>
        <v>0</v>
      </c>
      <c r="BR10" s="406"/>
      <c r="BS10" s="406"/>
      <c r="BT10" s="406"/>
      <c r="BU10" s="406"/>
      <c r="BV10" s="406"/>
      <c r="BW10" s="406"/>
      <c r="BX10" s="406"/>
      <c r="BY10" s="406"/>
      <c r="BZ10" s="406"/>
      <c r="CA10" s="406"/>
      <c r="CB10" s="406"/>
      <c r="CC10" s="407">
        <f t="shared" si="5"/>
        <v>0</v>
      </c>
      <c r="CD10" s="408">
        <f t="shared" si="6"/>
        <v>0</v>
      </c>
      <c r="CE10" s="408">
        <f t="shared" si="6"/>
        <v>500</v>
      </c>
      <c r="CF10" s="408">
        <f t="shared" si="6"/>
        <v>0</v>
      </c>
      <c r="CG10" s="408">
        <f t="shared" si="6"/>
        <v>0</v>
      </c>
      <c r="CH10" s="408">
        <f t="shared" si="6"/>
        <v>0</v>
      </c>
      <c r="CI10" s="408">
        <f t="shared" si="6"/>
        <v>0</v>
      </c>
      <c r="CJ10" s="408">
        <f t="shared" si="6"/>
        <v>0</v>
      </c>
      <c r="CK10" s="408">
        <f t="shared" si="6"/>
        <v>0</v>
      </c>
      <c r="CL10" s="408">
        <f t="shared" si="6"/>
        <v>0</v>
      </c>
      <c r="CM10" s="408">
        <f t="shared" si="6"/>
        <v>0</v>
      </c>
      <c r="CN10" s="408">
        <f t="shared" si="6"/>
        <v>0</v>
      </c>
      <c r="CO10" s="408">
        <f t="shared" si="6"/>
        <v>500</v>
      </c>
      <c r="CP10" s="409">
        <f t="shared" si="7"/>
        <v>0</v>
      </c>
      <c r="EJ10" s="100"/>
      <c r="EK10" s="100"/>
    </row>
    <row r="11" spans="2:141" s="98" customFormat="1" ht="25.5" x14ac:dyDescent="0.25">
      <c r="B11" s="410"/>
      <c r="C11" s="411"/>
      <c r="D11" s="412"/>
      <c r="E11" s="412"/>
      <c r="F11" s="412"/>
      <c r="G11" s="412"/>
      <c r="H11" s="412"/>
      <c r="I11" s="412"/>
      <c r="J11" s="412"/>
      <c r="K11" s="413"/>
      <c r="L11" s="306"/>
      <c r="M11" s="17"/>
      <c r="N11" s="17"/>
      <c r="O11" s="17"/>
      <c r="P11" s="17"/>
      <c r="Q11" s="17" t="s">
        <v>39</v>
      </c>
      <c r="R11" s="17">
        <v>20</v>
      </c>
      <c r="S11" s="17">
        <v>150</v>
      </c>
      <c r="T11" s="103">
        <f t="shared" si="0"/>
        <v>3000</v>
      </c>
      <c r="U11" s="396" t="s">
        <v>1409</v>
      </c>
      <c r="V11" s="397"/>
      <c r="W11" s="397">
        <v>3000</v>
      </c>
      <c r="X11" s="397"/>
      <c r="Y11" s="397"/>
      <c r="Z11" s="397"/>
      <c r="AA11" s="397"/>
      <c r="AB11" s="397"/>
      <c r="AC11" s="397"/>
      <c r="AD11" s="397"/>
      <c r="AE11" s="397"/>
      <c r="AF11" s="398"/>
      <c r="AG11" s="399">
        <f t="shared" si="1"/>
        <v>3000</v>
      </c>
      <c r="AH11" s="400"/>
      <c r="AI11" s="400"/>
      <c r="AJ11" s="400"/>
      <c r="AK11" s="400"/>
      <c r="AL11" s="400"/>
      <c r="AM11" s="400"/>
      <c r="AN11" s="400"/>
      <c r="AO11" s="400"/>
      <c r="AP11" s="400"/>
      <c r="AQ11" s="400"/>
      <c r="AR11" s="400"/>
      <c r="AS11" s="401">
        <f t="shared" si="2"/>
        <v>0</v>
      </c>
      <c r="AT11" s="402"/>
      <c r="AU11" s="402"/>
      <c r="AV11" s="402"/>
      <c r="AW11" s="402"/>
      <c r="AX11" s="402"/>
      <c r="AY11" s="402"/>
      <c r="AZ11" s="402"/>
      <c r="BA11" s="402"/>
      <c r="BB11" s="402"/>
      <c r="BC11" s="402"/>
      <c r="BD11" s="402"/>
      <c r="BE11" s="403">
        <f t="shared" si="3"/>
        <v>0</v>
      </c>
      <c r="BF11" s="404"/>
      <c r="BG11" s="404">
        <v>1500</v>
      </c>
      <c r="BH11" s="404"/>
      <c r="BI11" s="404"/>
      <c r="BJ11" s="404"/>
      <c r="BK11" s="404"/>
      <c r="BL11" s="404"/>
      <c r="BM11" s="404"/>
      <c r="BN11" s="404"/>
      <c r="BO11" s="404"/>
      <c r="BP11" s="404"/>
      <c r="BQ11" s="405">
        <f t="shared" si="4"/>
        <v>1500</v>
      </c>
      <c r="BR11" s="406"/>
      <c r="BS11" s="406">
        <v>1500</v>
      </c>
      <c r="BT11" s="406"/>
      <c r="BU11" s="406"/>
      <c r="BV11" s="406"/>
      <c r="BW11" s="406"/>
      <c r="BX11" s="406"/>
      <c r="BY11" s="406"/>
      <c r="BZ11" s="406"/>
      <c r="CA11" s="406"/>
      <c r="CB11" s="406"/>
      <c r="CC11" s="407">
        <f t="shared" si="5"/>
        <v>1500</v>
      </c>
      <c r="CD11" s="408">
        <f t="shared" si="6"/>
        <v>0</v>
      </c>
      <c r="CE11" s="408">
        <f t="shared" si="6"/>
        <v>3000</v>
      </c>
      <c r="CF11" s="408">
        <f t="shared" si="6"/>
        <v>0</v>
      </c>
      <c r="CG11" s="408">
        <f t="shared" si="6"/>
        <v>0</v>
      </c>
      <c r="CH11" s="408">
        <f t="shared" si="6"/>
        <v>0</v>
      </c>
      <c r="CI11" s="408">
        <f t="shared" si="6"/>
        <v>0</v>
      </c>
      <c r="CJ11" s="408">
        <f t="shared" si="6"/>
        <v>0</v>
      </c>
      <c r="CK11" s="408">
        <f t="shared" si="6"/>
        <v>0</v>
      </c>
      <c r="CL11" s="408">
        <f t="shared" si="6"/>
        <v>0</v>
      </c>
      <c r="CM11" s="408">
        <f t="shared" si="6"/>
        <v>0</v>
      </c>
      <c r="CN11" s="408">
        <f t="shared" si="6"/>
        <v>0</v>
      </c>
      <c r="CO11" s="408">
        <f t="shared" si="6"/>
        <v>3000</v>
      </c>
      <c r="CP11" s="409">
        <f t="shared" si="7"/>
        <v>0</v>
      </c>
      <c r="EJ11" s="100"/>
      <c r="EK11" s="100"/>
    </row>
    <row r="12" spans="2:141" s="98" customFormat="1" ht="25.5" x14ac:dyDescent="0.25">
      <c r="B12" s="410"/>
      <c r="C12" s="411"/>
      <c r="D12" s="412"/>
      <c r="E12" s="412"/>
      <c r="F12" s="412"/>
      <c r="G12" s="412"/>
      <c r="H12" s="412"/>
      <c r="I12" s="412"/>
      <c r="J12" s="412"/>
      <c r="K12" s="413"/>
      <c r="L12" s="306"/>
      <c r="M12" s="17"/>
      <c r="N12" s="17"/>
      <c r="O12" s="17"/>
      <c r="P12" s="17"/>
      <c r="Q12" s="517" t="s">
        <v>40</v>
      </c>
      <c r="R12" s="17">
        <v>1</v>
      </c>
      <c r="S12" s="17">
        <v>20</v>
      </c>
      <c r="T12" s="103">
        <f t="shared" si="0"/>
        <v>20</v>
      </c>
      <c r="U12" s="396" t="s">
        <v>1409</v>
      </c>
      <c r="V12" s="397">
        <v>20</v>
      </c>
      <c r="W12" s="397"/>
      <c r="X12" s="397"/>
      <c r="Y12" s="397"/>
      <c r="Z12" s="397"/>
      <c r="AA12" s="397"/>
      <c r="AB12" s="397"/>
      <c r="AC12" s="397"/>
      <c r="AD12" s="397"/>
      <c r="AE12" s="397"/>
      <c r="AF12" s="398"/>
      <c r="AG12" s="399">
        <f t="shared" si="1"/>
        <v>20</v>
      </c>
      <c r="AH12" s="400"/>
      <c r="AI12" s="400"/>
      <c r="AJ12" s="400"/>
      <c r="AK12" s="400"/>
      <c r="AL12" s="400"/>
      <c r="AM12" s="400"/>
      <c r="AN12" s="400"/>
      <c r="AO12" s="400"/>
      <c r="AP12" s="400"/>
      <c r="AQ12" s="400"/>
      <c r="AR12" s="400"/>
      <c r="AS12" s="401">
        <f t="shared" si="2"/>
        <v>0</v>
      </c>
      <c r="AT12" s="402">
        <v>20</v>
      </c>
      <c r="AU12" s="402"/>
      <c r="AV12" s="402"/>
      <c r="AW12" s="402"/>
      <c r="AX12" s="402"/>
      <c r="AY12" s="402"/>
      <c r="AZ12" s="402"/>
      <c r="BA12" s="402"/>
      <c r="BB12" s="402"/>
      <c r="BC12" s="402"/>
      <c r="BD12" s="402"/>
      <c r="BE12" s="403">
        <f t="shared" si="3"/>
        <v>20</v>
      </c>
      <c r="BF12" s="404"/>
      <c r="BG12" s="404"/>
      <c r="BH12" s="404"/>
      <c r="BI12" s="404"/>
      <c r="BJ12" s="404"/>
      <c r="BK12" s="404"/>
      <c r="BL12" s="404"/>
      <c r="BM12" s="404"/>
      <c r="BN12" s="404"/>
      <c r="BO12" s="404"/>
      <c r="BP12" s="404"/>
      <c r="BQ12" s="405">
        <f t="shared" si="4"/>
        <v>0</v>
      </c>
      <c r="BR12" s="406"/>
      <c r="BS12" s="406"/>
      <c r="BT12" s="406"/>
      <c r="BU12" s="406"/>
      <c r="BV12" s="406"/>
      <c r="BW12" s="406"/>
      <c r="BX12" s="406"/>
      <c r="BY12" s="406"/>
      <c r="BZ12" s="406"/>
      <c r="CA12" s="406"/>
      <c r="CB12" s="406"/>
      <c r="CC12" s="407">
        <f t="shared" si="5"/>
        <v>0</v>
      </c>
      <c r="CD12" s="408">
        <f t="shared" si="6"/>
        <v>20</v>
      </c>
      <c r="CE12" s="408">
        <f t="shared" si="6"/>
        <v>0</v>
      </c>
      <c r="CF12" s="408">
        <f t="shared" si="6"/>
        <v>0</v>
      </c>
      <c r="CG12" s="408">
        <f t="shared" si="6"/>
        <v>0</v>
      </c>
      <c r="CH12" s="408">
        <f t="shared" si="6"/>
        <v>0</v>
      </c>
      <c r="CI12" s="408">
        <f t="shared" si="6"/>
        <v>0</v>
      </c>
      <c r="CJ12" s="408">
        <f t="shared" si="6"/>
        <v>0</v>
      </c>
      <c r="CK12" s="408">
        <f t="shared" si="6"/>
        <v>0</v>
      </c>
      <c r="CL12" s="408">
        <f t="shared" si="6"/>
        <v>0</v>
      </c>
      <c r="CM12" s="408">
        <f t="shared" si="6"/>
        <v>0</v>
      </c>
      <c r="CN12" s="408">
        <f t="shared" si="6"/>
        <v>0</v>
      </c>
      <c r="CO12" s="408">
        <f t="shared" si="6"/>
        <v>20</v>
      </c>
      <c r="CP12" s="409">
        <f t="shared" si="7"/>
        <v>0</v>
      </c>
    </row>
    <row r="13" spans="2:141" s="98" customFormat="1" ht="38.25" x14ac:dyDescent="0.25">
      <c r="B13" s="410"/>
      <c r="C13" s="411"/>
      <c r="D13" s="412"/>
      <c r="E13" s="412"/>
      <c r="F13" s="412"/>
      <c r="G13" s="412"/>
      <c r="H13" s="412"/>
      <c r="I13" s="412"/>
      <c r="J13" s="412"/>
      <c r="K13" s="413"/>
      <c r="L13" s="306"/>
      <c r="M13" s="17"/>
      <c r="N13" s="17"/>
      <c r="O13" s="17"/>
      <c r="P13" s="17"/>
      <c r="Q13" s="17" t="s">
        <v>41</v>
      </c>
      <c r="R13" s="17">
        <v>1</v>
      </c>
      <c r="S13" s="17">
        <v>200</v>
      </c>
      <c r="T13" s="103">
        <f t="shared" si="0"/>
        <v>200</v>
      </c>
      <c r="U13" s="396" t="s">
        <v>1409</v>
      </c>
      <c r="V13" s="397">
        <v>200</v>
      </c>
      <c r="W13" s="397"/>
      <c r="X13" s="397"/>
      <c r="Y13" s="397"/>
      <c r="Z13" s="397"/>
      <c r="AA13" s="397"/>
      <c r="AB13" s="397"/>
      <c r="AC13" s="397"/>
      <c r="AD13" s="397"/>
      <c r="AE13" s="397"/>
      <c r="AF13" s="398"/>
      <c r="AG13" s="399">
        <f t="shared" si="1"/>
        <v>200</v>
      </c>
      <c r="AH13" s="400"/>
      <c r="AI13" s="400"/>
      <c r="AJ13" s="400"/>
      <c r="AK13" s="400"/>
      <c r="AL13" s="400"/>
      <c r="AM13" s="400"/>
      <c r="AN13" s="400"/>
      <c r="AO13" s="400"/>
      <c r="AP13" s="400"/>
      <c r="AQ13" s="400"/>
      <c r="AR13" s="400"/>
      <c r="AS13" s="401">
        <f t="shared" si="2"/>
        <v>0</v>
      </c>
      <c r="AT13" s="402">
        <v>200</v>
      </c>
      <c r="AU13" s="402"/>
      <c r="AV13" s="402"/>
      <c r="AW13" s="402"/>
      <c r="AX13" s="402"/>
      <c r="AY13" s="402"/>
      <c r="AZ13" s="402"/>
      <c r="BA13" s="402"/>
      <c r="BB13" s="402"/>
      <c r="BC13" s="402"/>
      <c r="BD13" s="402"/>
      <c r="BE13" s="403">
        <f t="shared" si="3"/>
        <v>200</v>
      </c>
      <c r="BF13" s="404"/>
      <c r="BG13" s="404"/>
      <c r="BH13" s="404"/>
      <c r="BI13" s="404"/>
      <c r="BJ13" s="404"/>
      <c r="BK13" s="404"/>
      <c r="BL13" s="404"/>
      <c r="BM13" s="404"/>
      <c r="BN13" s="404"/>
      <c r="BO13" s="404"/>
      <c r="BP13" s="404"/>
      <c r="BQ13" s="405">
        <f t="shared" si="4"/>
        <v>0</v>
      </c>
      <c r="BR13" s="406"/>
      <c r="BS13" s="406"/>
      <c r="BT13" s="406"/>
      <c r="BU13" s="406"/>
      <c r="BV13" s="406"/>
      <c r="BW13" s="406"/>
      <c r="BX13" s="406"/>
      <c r="BY13" s="406"/>
      <c r="BZ13" s="406"/>
      <c r="CA13" s="406"/>
      <c r="CB13" s="406"/>
      <c r="CC13" s="407">
        <f t="shared" si="5"/>
        <v>0</v>
      </c>
      <c r="CD13" s="408">
        <f t="shared" si="6"/>
        <v>200</v>
      </c>
      <c r="CE13" s="408">
        <f t="shared" si="6"/>
        <v>0</v>
      </c>
      <c r="CF13" s="408">
        <f t="shared" si="6"/>
        <v>0</v>
      </c>
      <c r="CG13" s="408">
        <f t="shared" si="6"/>
        <v>0</v>
      </c>
      <c r="CH13" s="408">
        <f t="shared" si="6"/>
        <v>0</v>
      </c>
      <c r="CI13" s="408">
        <f t="shared" si="6"/>
        <v>0</v>
      </c>
      <c r="CJ13" s="408">
        <f t="shared" si="6"/>
        <v>0</v>
      </c>
      <c r="CK13" s="408">
        <f t="shared" si="6"/>
        <v>0</v>
      </c>
      <c r="CL13" s="408">
        <f t="shared" si="6"/>
        <v>0</v>
      </c>
      <c r="CM13" s="408">
        <f t="shared" si="6"/>
        <v>0</v>
      </c>
      <c r="CN13" s="408">
        <f t="shared" si="6"/>
        <v>0</v>
      </c>
      <c r="CO13" s="408">
        <f t="shared" si="6"/>
        <v>200</v>
      </c>
      <c r="CP13" s="409">
        <f t="shared" si="7"/>
        <v>0</v>
      </c>
    </row>
    <row r="14" spans="2:141" s="98" customFormat="1" ht="25.5" x14ac:dyDescent="0.25">
      <c r="B14" s="410"/>
      <c r="C14" s="411"/>
      <c r="D14" s="412"/>
      <c r="E14" s="412"/>
      <c r="F14" s="412"/>
      <c r="G14" s="412"/>
      <c r="H14" s="412"/>
      <c r="I14" s="412"/>
      <c r="J14" s="412"/>
      <c r="K14" s="413"/>
      <c r="L14" s="306"/>
      <c r="M14" s="17"/>
      <c r="N14" s="17"/>
      <c r="O14" s="17"/>
      <c r="P14" s="17"/>
      <c r="Q14" s="17" t="s">
        <v>42</v>
      </c>
      <c r="R14" s="17">
        <v>2</v>
      </c>
      <c r="S14" s="17">
        <v>50</v>
      </c>
      <c r="T14" s="103">
        <f t="shared" si="0"/>
        <v>100</v>
      </c>
      <c r="U14" s="396" t="s">
        <v>1409</v>
      </c>
      <c r="V14" s="397">
        <v>100</v>
      </c>
      <c r="W14" s="397"/>
      <c r="X14" s="397"/>
      <c r="Y14" s="397"/>
      <c r="Z14" s="397"/>
      <c r="AA14" s="397"/>
      <c r="AB14" s="397"/>
      <c r="AC14" s="397"/>
      <c r="AD14" s="397"/>
      <c r="AE14" s="397"/>
      <c r="AF14" s="398"/>
      <c r="AG14" s="399">
        <f t="shared" si="1"/>
        <v>100</v>
      </c>
      <c r="AH14" s="400"/>
      <c r="AI14" s="400"/>
      <c r="AJ14" s="400"/>
      <c r="AK14" s="400"/>
      <c r="AL14" s="400"/>
      <c r="AM14" s="400"/>
      <c r="AN14" s="400"/>
      <c r="AO14" s="400"/>
      <c r="AP14" s="400"/>
      <c r="AQ14" s="400"/>
      <c r="AR14" s="400"/>
      <c r="AS14" s="401">
        <f t="shared" si="2"/>
        <v>0</v>
      </c>
      <c r="AT14" s="402"/>
      <c r="AU14" s="402"/>
      <c r="AV14" s="402"/>
      <c r="AW14" s="402"/>
      <c r="AX14" s="402"/>
      <c r="AY14" s="402"/>
      <c r="AZ14" s="402"/>
      <c r="BA14" s="402"/>
      <c r="BB14" s="402"/>
      <c r="BC14" s="402"/>
      <c r="BD14" s="402"/>
      <c r="BE14" s="403">
        <f t="shared" si="3"/>
        <v>0</v>
      </c>
      <c r="BF14" s="404">
        <v>50</v>
      </c>
      <c r="BG14" s="404"/>
      <c r="BH14" s="404"/>
      <c r="BI14" s="404"/>
      <c r="BJ14" s="404"/>
      <c r="BK14" s="404"/>
      <c r="BL14" s="404"/>
      <c r="BM14" s="404"/>
      <c r="BN14" s="404"/>
      <c r="BO14" s="404"/>
      <c r="BP14" s="404"/>
      <c r="BQ14" s="405">
        <f t="shared" si="4"/>
        <v>50</v>
      </c>
      <c r="BR14" s="406">
        <v>50</v>
      </c>
      <c r="BS14" s="406"/>
      <c r="BT14" s="406"/>
      <c r="BU14" s="406"/>
      <c r="BV14" s="406"/>
      <c r="BW14" s="406"/>
      <c r="BX14" s="406"/>
      <c r="BY14" s="406"/>
      <c r="BZ14" s="406"/>
      <c r="CA14" s="406"/>
      <c r="CB14" s="406"/>
      <c r="CC14" s="407">
        <f t="shared" si="5"/>
        <v>50</v>
      </c>
      <c r="CD14" s="408">
        <f t="shared" si="6"/>
        <v>100</v>
      </c>
      <c r="CE14" s="408">
        <f t="shared" si="6"/>
        <v>0</v>
      </c>
      <c r="CF14" s="408">
        <f t="shared" si="6"/>
        <v>0</v>
      </c>
      <c r="CG14" s="408">
        <f t="shared" si="6"/>
        <v>0</v>
      </c>
      <c r="CH14" s="408">
        <f t="shared" si="6"/>
        <v>0</v>
      </c>
      <c r="CI14" s="408">
        <f t="shared" si="6"/>
        <v>0</v>
      </c>
      <c r="CJ14" s="408">
        <f t="shared" si="6"/>
        <v>0</v>
      </c>
      <c r="CK14" s="408">
        <f t="shared" si="6"/>
        <v>0</v>
      </c>
      <c r="CL14" s="408">
        <f t="shared" si="6"/>
        <v>0</v>
      </c>
      <c r="CM14" s="408">
        <f t="shared" si="6"/>
        <v>0</v>
      </c>
      <c r="CN14" s="408">
        <f t="shared" si="6"/>
        <v>0</v>
      </c>
      <c r="CO14" s="408">
        <f t="shared" si="6"/>
        <v>100</v>
      </c>
      <c r="CP14" s="409">
        <f t="shared" si="7"/>
        <v>0</v>
      </c>
    </row>
    <row r="15" spans="2:141" s="98" customFormat="1" ht="25.5" x14ac:dyDescent="0.25">
      <c r="B15" s="410"/>
      <c r="C15" s="411"/>
      <c r="D15" s="412"/>
      <c r="E15" s="412"/>
      <c r="F15" s="412"/>
      <c r="G15" s="412"/>
      <c r="H15" s="412"/>
      <c r="I15" s="412"/>
      <c r="J15" s="412"/>
      <c r="K15" s="413"/>
      <c r="L15" s="306"/>
      <c r="M15" s="17"/>
      <c r="N15" s="17"/>
      <c r="O15" s="17"/>
      <c r="P15" s="17"/>
      <c r="Q15" s="17" t="s">
        <v>43</v>
      </c>
      <c r="R15" s="17">
        <v>4</v>
      </c>
      <c r="S15" s="17">
        <v>500</v>
      </c>
      <c r="T15" s="103">
        <f t="shared" si="0"/>
        <v>2000</v>
      </c>
      <c r="U15" s="396" t="s">
        <v>1409</v>
      </c>
      <c r="V15" s="397">
        <v>2000</v>
      </c>
      <c r="W15" s="397"/>
      <c r="X15" s="397"/>
      <c r="Y15" s="397"/>
      <c r="Z15" s="397"/>
      <c r="AA15" s="397"/>
      <c r="AB15" s="397"/>
      <c r="AC15" s="397"/>
      <c r="AD15" s="397"/>
      <c r="AE15" s="397"/>
      <c r="AF15" s="398"/>
      <c r="AG15" s="399">
        <f t="shared" si="1"/>
        <v>2000</v>
      </c>
      <c r="AH15" s="400">
        <v>500</v>
      </c>
      <c r="AI15" s="400"/>
      <c r="AJ15" s="400"/>
      <c r="AK15" s="400"/>
      <c r="AL15" s="400"/>
      <c r="AM15" s="400"/>
      <c r="AN15" s="400"/>
      <c r="AO15" s="400"/>
      <c r="AP15" s="400"/>
      <c r="AQ15" s="400"/>
      <c r="AR15" s="400"/>
      <c r="AS15" s="401">
        <f t="shared" si="2"/>
        <v>500</v>
      </c>
      <c r="AT15" s="402">
        <v>500</v>
      </c>
      <c r="AU15" s="402"/>
      <c r="AV15" s="402"/>
      <c r="AW15" s="402"/>
      <c r="AX15" s="402"/>
      <c r="AY15" s="402"/>
      <c r="AZ15" s="402"/>
      <c r="BA15" s="402"/>
      <c r="BB15" s="402"/>
      <c r="BC15" s="402"/>
      <c r="BD15" s="402"/>
      <c r="BE15" s="403">
        <f t="shared" si="3"/>
        <v>500</v>
      </c>
      <c r="BF15" s="404">
        <v>500</v>
      </c>
      <c r="BG15" s="404"/>
      <c r="BH15" s="404"/>
      <c r="BI15" s="404"/>
      <c r="BJ15" s="404"/>
      <c r="BK15" s="404"/>
      <c r="BL15" s="404"/>
      <c r="BM15" s="404"/>
      <c r="BN15" s="404"/>
      <c r="BO15" s="404"/>
      <c r="BP15" s="404"/>
      <c r="BQ15" s="405">
        <f t="shared" si="4"/>
        <v>500</v>
      </c>
      <c r="BR15" s="406">
        <v>500</v>
      </c>
      <c r="BS15" s="406"/>
      <c r="BT15" s="406"/>
      <c r="BU15" s="406"/>
      <c r="BV15" s="406"/>
      <c r="BW15" s="406"/>
      <c r="BX15" s="406"/>
      <c r="BY15" s="406"/>
      <c r="BZ15" s="406"/>
      <c r="CA15" s="406"/>
      <c r="CB15" s="406"/>
      <c r="CC15" s="407">
        <f t="shared" si="5"/>
        <v>500</v>
      </c>
      <c r="CD15" s="408">
        <f t="shared" si="6"/>
        <v>2000</v>
      </c>
      <c r="CE15" s="408">
        <f t="shared" si="6"/>
        <v>0</v>
      </c>
      <c r="CF15" s="408">
        <f t="shared" si="6"/>
        <v>0</v>
      </c>
      <c r="CG15" s="408">
        <f t="shared" si="6"/>
        <v>0</v>
      </c>
      <c r="CH15" s="408">
        <f t="shared" si="6"/>
        <v>0</v>
      </c>
      <c r="CI15" s="408">
        <f t="shared" si="6"/>
        <v>0</v>
      </c>
      <c r="CJ15" s="408">
        <f t="shared" si="6"/>
        <v>0</v>
      </c>
      <c r="CK15" s="408">
        <f t="shared" si="6"/>
        <v>0</v>
      </c>
      <c r="CL15" s="408">
        <f t="shared" si="6"/>
        <v>0</v>
      </c>
      <c r="CM15" s="408">
        <f t="shared" si="6"/>
        <v>0</v>
      </c>
      <c r="CN15" s="408">
        <f t="shared" si="6"/>
        <v>0</v>
      </c>
      <c r="CO15" s="408">
        <f t="shared" si="6"/>
        <v>2000</v>
      </c>
      <c r="CP15" s="409">
        <f t="shared" si="7"/>
        <v>0</v>
      </c>
    </row>
    <row r="16" spans="2:141" s="98" customFormat="1" ht="25.5" x14ac:dyDescent="0.25">
      <c r="B16" s="419"/>
      <c r="C16" s="420"/>
      <c r="D16" s="421"/>
      <c r="E16" s="421"/>
      <c r="F16" s="421"/>
      <c r="G16" s="421"/>
      <c r="H16" s="421"/>
      <c r="I16" s="421"/>
      <c r="J16" s="412"/>
      <c r="K16" s="422"/>
      <c r="L16" s="306"/>
      <c r="M16" s="17"/>
      <c r="N16" s="17"/>
      <c r="O16" s="17"/>
      <c r="P16" s="17"/>
      <c r="Q16" s="517" t="s">
        <v>44</v>
      </c>
      <c r="R16" s="17">
        <v>1</v>
      </c>
      <c r="S16" s="17">
        <v>200</v>
      </c>
      <c r="T16" s="423">
        <f t="shared" si="0"/>
        <v>200</v>
      </c>
      <c r="U16" s="396" t="s">
        <v>1409</v>
      </c>
      <c r="V16" s="424">
        <v>200</v>
      </c>
      <c r="W16" s="424"/>
      <c r="X16" s="424"/>
      <c r="Y16" s="424"/>
      <c r="Z16" s="424"/>
      <c r="AA16" s="424"/>
      <c r="AB16" s="424"/>
      <c r="AC16" s="424"/>
      <c r="AD16" s="424"/>
      <c r="AE16" s="424"/>
      <c r="AF16" s="425"/>
      <c r="AG16" s="399">
        <f t="shared" si="1"/>
        <v>200</v>
      </c>
      <c r="AH16" s="426"/>
      <c r="AI16" s="426"/>
      <c r="AJ16" s="426"/>
      <c r="AK16" s="426"/>
      <c r="AL16" s="426"/>
      <c r="AM16" s="426"/>
      <c r="AN16" s="426"/>
      <c r="AO16" s="426"/>
      <c r="AP16" s="426"/>
      <c r="AQ16" s="426"/>
      <c r="AR16" s="426"/>
      <c r="AS16" s="401">
        <f t="shared" si="2"/>
        <v>0</v>
      </c>
      <c r="AT16" s="427">
        <v>100</v>
      </c>
      <c r="AU16" s="427"/>
      <c r="AV16" s="427"/>
      <c r="AW16" s="427"/>
      <c r="AX16" s="427"/>
      <c r="AY16" s="427"/>
      <c r="AZ16" s="427"/>
      <c r="BA16" s="427"/>
      <c r="BB16" s="427"/>
      <c r="BC16" s="427"/>
      <c r="BD16" s="427"/>
      <c r="BE16" s="403">
        <f t="shared" si="3"/>
        <v>100</v>
      </c>
      <c r="BF16" s="428"/>
      <c r="BG16" s="428"/>
      <c r="BH16" s="428"/>
      <c r="BI16" s="428"/>
      <c r="BJ16" s="428"/>
      <c r="BK16" s="428"/>
      <c r="BL16" s="428"/>
      <c r="BM16" s="428"/>
      <c r="BN16" s="428"/>
      <c r="BO16" s="428"/>
      <c r="BP16" s="428"/>
      <c r="BQ16" s="405">
        <f t="shared" si="4"/>
        <v>0</v>
      </c>
      <c r="BR16" s="429">
        <v>100</v>
      </c>
      <c r="BS16" s="429"/>
      <c r="BT16" s="429"/>
      <c r="BU16" s="429"/>
      <c r="BV16" s="429"/>
      <c r="BW16" s="429"/>
      <c r="BX16" s="429"/>
      <c r="BY16" s="429"/>
      <c r="BZ16" s="429"/>
      <c r="CA16" s="429"/>
      <c r="CB16" s="429"/>
      <c r="CC16" s="407">
        <f t="shared" si="5"/>
        <v>100</v>
      </c>
      <c r="CD16" s="408">
        <f t="shared" si="6"/>
        <v>200</v>
      </c>
      <c r="CE16" s="408">
        <f t="shared" si="6"/>
        <v>0</v>
      </c>
      <c r="CF16" s="408">
        <f t="shared" si="6"/>
        <v>0</v>
      </c>
      <c r="CG16" s="408">
        <f t="shared" si="6"/>
        <v>0</v>
      </c>
      <c r="CH16" s="408">
        <f t="shared" si="6"/>
        <v>0</v>
      </c>
      <c r="CI16" s="408">
        <f t="shared" si="6"/>
        <v>0</v>
      </c>
      <c r="CJ16" s="408">
        <f t="shared" si="6"/>
        <v>0</v>
      </c>
      <c r="CK16" s="408">
        <f t="shared" si="6"/>
        <v>0</v>
      </c>
      <c r="CL16" s="408">
        <f t="shared" si="6"/>
        <v>0</v>
      </c>
      <c r="CM16" s="408">
        <f t="shared" si="6"/>
        <v>0</v>
      </c>
      <c r="CN16" s="408">
        <f t="shared" si="6"/>
        <v>0</v>
      </c>
      <c r="CO16" s="408">
        <f t="shared" si="6"/>
        <v>200</v>
      </c>
      <c r="CP16" s="409">
        <f t="shared" si="7"/>
        <v>0</v>
      </c>
    </row>
    <row r="17" spans="2:141" s="98" customFormat="1" ht="89.25" x14ac:dyDescent="0.25">
      <c r="B17" s="389" t="s">
        <v>295</v>
      </c>
      <c r="C17" s="294" t="s">
        <v>100</v>
      </c>
      <c r="D17" s="296" t="s">
        <v>1472</v>
      </c>
      <c r="E17" s="296" t="s">
        <v>47</v>
      </c>
      <c r="F17" s="296" t="s">
        <v>1473</v>
      </c>
      <c r="G17" s="296">
        <v>2019</v>
      </c>
      <c r="H17" s="296" t="s">
        <v>1474</v>
      </c>
      <c r="I17" s="296" t="s">
        <v>1475</v>
      </c>
      <c r="J17" s="296" t="s">
        <v>57</v>
      </c>
      <c r="K17" s="390" t="s">
        <v>1476</v>
      </c>
      <c r="L17" s="430" t="s">
        <v>1477</v>
      </c>
      <c r="M17" s="431" t="s">
        <v>1461</v>
      </c>
      <c r="N17" s="432" t="s">
        <v>1478</v>
      </c>
      <c r="O17" s="417" t="s">
        <v>49</v>
      </c>
      <c r="P17" s="432" t="s">
        <v>1479</v>
      </c>
      <c r="Q17" s="417" t="s">
        <v>58</v>
      </c>
      <c r="R17" s="433">
        <v>40000</v>
      </c>
      <c r="S17" s="433">
        <v>0.01</v>
      </c>
      <c r="T17" s="105">
        <f>+S17*R17</f>
        <v>400</v>
      </c>
      <c r="U17" s="396" t="s">
        <v>1409</v>
      </c>
      <c r="V17" s="397"/>
      <c r="W17" s="397">
        <v>400</v>
      </c>
      <c r="X17" s="397"/>
      <c r="Y17" s="397"/>
      <c r="Z17" s="397"/>
      <c r="AA17" s="397"/>
      <c r="AB17" s="397"/>
      <c r="AC17" s="397"/>
      <c r="AD17" s="397"/>
      <c r="AE17" s="397"/>
      <c r="AF17" s="398"/>
      <c r="AG17" s="399">
        <f>SUM(V17:AF17)</f>
        <v>400</v>
      </c>
      <c r="AH17" s="400"/>
      <c r="AI17" s="400">
        <v>100</v>
      </c>
      <c r="AJ17" s="400"/>
      <c r="AK17" s="400"/>
      <c r="AL17" s="400"/>
      <c r="AM17" s="400"/>
      <c r="AN17" s="400"/>
      <c r="AO17" s="400"/>
      <c r="AP17" s="400"/>
      <c r="AQ17" s="400"/>
      <c r="AR17" s="400"/>
      <c r="AS17" s="401">
        <f>SUM(AH17:AR17)</f>
        <v>100</v>
      </c>
      <c r="AT17" s="402"/>
      <c r="AU17" s="402">
        <v>100</v>
      </c>
      <c r="AV17" s="402"/>
      <c r="AW17" s="402"/>
      <c r="AX17" s="402"/>
      <c r="AY17" s="402"/>
      <c r="AZ17" s="402"/>
      <c r="BA17" s="402"/>
      <c r="BB17" s="402"/>
      <c r="BC17" s="402"/>
      <c r="BD17" s="402"/>
      <c r="BE17" s="403">
        <f>SUM(AT17:BD17)</f>
        <v>100</v>
      </c>
      <c r="BF17" s="404"/>
      <c r="BG17" s="404">
        <v>100</v>
      </c>
      <c r="BH17" s="404"/>
      <c r="BI17" s="404"/>
      <c r="BJ17" s="404"/>
      <c r="BK17" s="404"/>
      <c r="BL17" s="404"/>
      <c r="BM17" s="404"/>
      <c r="BN17" s="404"/>
      <c r="BO17" s="404"/>
      <c r="BP17" s="404"/>
      <c r="BQ17" s="405">
        <f>SUM(BF17:BP17)</f>
        <v>100</v>
      </c>
      <c r="BR17" s="406"/>
      <c r="BS17" s="406">
        <v>100</v>
      </c>
      <c r="BT17" s="406"/>
      <c r="BU17" s="406"/>
      <c r="BV17" s="406"/>
      <c r="BW17" s="406"/>
      <c r="BX17" s="406"/>
      <c r="BY17" s="406"/>
      <c r="BZ17" s="406"/>
      <c r="CA17" s="406"/>
      <c r="CB17" s="406"/>
      <c r="CC17" s="407">
        <f>SUM(BR17:CB17)</f>
        <v>100</v>
      </c>
      <c r="CD17" s="408">
        <f t="shared" si="6"/>
        <v>0</v>
      </c>
      <c r="CE17" s="408">
        <f t="shared" si="6"/>
        <v>400</v>
      </c>
      <c r="CF17" s="408">
        <f t="shared" si="6"/>
        <v>0</v>
      </c>
      <c r="CG17" s="408">
        <f t="shared" si="6"/>
        <v>0</v>
      </c>
      <c r="CH17" s="408">
        <f t="shared" si="6"/>
        <v>0</v>
      </c>
      <c r="CI17" s="408">
        <f t="shared" si="6"/>
        <v>0</v>
      </c>
      <c r="CJ17" s="408">
        <f t="shared" si="6"/>
        <v>0</v>
      </c>
      <c r="CK17" s="408">
        <f t="shared" si="6"/>
        <v>0</v>
      </c>
      <c r="CL17" s="408">
        <f t="shared" si="6"/>
        <v>0</v>
      </c>
      <c r="CM17" s="408">
        <f t="shared" si="6"/>
        <v>0</v>
      </c>
      <c r="CN17" s="408">
        <f t="shared" si="6"/>
        <v>0</v>
      </c>
      <c r="CO17" s="408">
        <f t="shared" si="6"/>
        <v>400</v>
      </c>
      <c r="CP17" s="409">
        <f>+CO17-AG17</f>
        <v>0</v>
      </c>
    </row>
    <row r="18" spans="2:141" s="98" customFormat="1" ht="150" x14ac:dyDescent="0.25">
      <c r="B18" s="434"/>
      <c r="C18" s="435"/>
      <c r="D18" s="436"/>
      <c r="E18" s="436"/>
      <c r="F18" s="436"/>
      <c r="G18" s="436"/>
      <c r="H18" s="436"/>
      <c r="I18" s="436"/>
      <c r="J18" s="412"/>
      <c r="K18" s="437"/>
      <c r="L18" s="430" t="s">
        <v>1477</v>
      </c>
      <c r="M18" s="431" t="s">
        <v>1461</v>
      </c>
      <c r="N18" s="432" t="s">
        <v>1478</v>
      </c>
      <c r="O18" s="417" t="s">
        <v>49</v>
      </c>
      <c r="P18" s="432" t="s">
        <v>1480</v>
      </c>
      <c r="Q18" s="417" t="s">
        <v>59</v>
      </c>
      <c r="R18" s="433">
        <v>4</v>
      </c>
      <c r="S18" s="433">
        <v>5</v>
      </c>
      <c r="T18" s="103">
        <f t="shared" ref="T18:T22" si="8">+S18*R18</f>
        <v>20</v>
      </c>
      <c r="U18" s="396" t="s">
        <v>1409</v>
      </c>
      <c r="V18" s="397">
        <v>20</v>
      </c>
      <c r="W18" s="397"/>
      <c r="X18" s="397"/>
      <c r="Y18" s="397"/>
      <c r="Z18" s="397"/>
      <c r="AA18" s="397"/>
      <c r="AB18" s="397"/>
      <c r="AC18" s="397"/>
      <c r="AD18" s="397"/>
      <c r="AE18" s="397"/>
      <c r="AF18" s="398"/>
      <c r="AG18" s="399">
        <f t="shared" ref="AG18:AG22" si="9">SUM(V18:AF18)</f>
        <v>20</v>
      </c>
      <c r="AH18" s="400">
        <v>5</v>
      </c>
      <c r="AI18" s="400"/>
      <c r="AJ18" s="400"/>
      <c r="AK18" s="400"/>
      <c r="AL18" s="400"/>
      <c r="AM18" s="400"/>
      <c r="AN18" s="400"/>
      <c r="AO18" s="400"/>
      <c r="AP18" s="400"/>
      <c r="AQ18" s="400"/>
      <c r="AR18" s="400"/>
      <c r="AS18" s="401">
        <f t="shared" ref="AS18:AS22" si="10">SUM(AH18:AR18)</f>
        <v>5</v>
      </c>
      <c r="AT18" s="402">
        <v>5</v>
      </c>
      <c r="AU18" s="402"/>
      <c r="AV18" s="402"/>
      <c r="AW18" s="402"/>
      <c r="AX18" s="402"/>
      <c r="AY18" s="402"/>
      <c r="AZ18" s="402"/>
      <c r="BA18" s="402"/>
      <c r="BB18" s="402"/>
      <c r="BC18" s="402"/>
      <c r="BD18" s="402"/>
      <c r="BE18" s="403">
        <f t="shared" ref="BE18:BE22" si="11">SUM(AT18:BD18)</f>
        <v>5</v>
      </c>
      <c r="BF18" s="404">
        <v>5</v>
      </c>
      <c r="BG18" s="404"/>
      <c r="BH18" s="404"/>
      <c r="BI18" s="404"/>
      <c r="BJ18" s="404"/>
      <c r="BK18" s="404"/>
      <c r="BL18" s="404"/>
      <c r="BM18" s="404"/>
      <c r="BN18" s="404"/>
      <c r="BO18" s="404"/>
      <c r="BP18" s="404"/>
      <c r="BQ18" s="405">
        <f t="shared" ref="BQ18:BQ22" si="12">SUM(BF18:BP18)</f>
        <v>5</v>
      </c>
      <c r="BR18" s="406">
        <v>5</v>
      </c>
      <c r="BS18" s="406"/>
      <c r="BT18" s="406"/>
      <c r="BU18" s="406"/>
      <c r="BV18" s="406"/>
      <c r="BW18" s="406"/>
      <c r="BX18" s="406"/>
      <c r="BY18" s="406"/>
      <c r="BZ18" s="406"/>
      <c r="CA18" s="406"/>
      <c r="CB18" s="406"/>
      <c r="CC18" s="407">
        <f t="shared" ref="CC18:CC22" si="13">SUM(BR18:CB18)</f>
        <v>5</v>
      </c>
      <c r="CD18" s="408">
        <f t="shared" ref="CD18:CO22" si="14">+BR18+BF18+AT18+AH18</f>
        <v>20</v>
      </c>
      <c r="CE18" s="408">
        <f t="shared" si="14"/>
        <v>0</v>
      </c>
      <c r="CF18" s="408">
        <f t="shared" si="14"/>
        <v>0</v>
      </c>
      <c r="CG18" s="408">
        <f t="shared" si="14"/>
        <v>0</v>
      </c>
      <c r="CH18" s="408">
        <f t="shared" si="14"/>
        <v>0</v>
      </c>
      <c r="CI18" s="408">
        <f t="shared" si="14"/>
        <v>0</v>
      </c>
      <c r="CJ18" s="408">
        <f t="shared" si="14"/>
        <v>0</v>
      </c>
      <c r="CK18" s="408">
        <f t="shared" si="14"/>
        <v>0</v>
      </c>
      <c r="CL18" s="408">
        <f t="shared" si="14"/>
        <v>0</v>
      </c>
      <c r="CM18" s="408">
        <f t="shared" si="14"/>
        <v>0</v>
      </c>
      <c r="CN18" s="408">
        <f t="shared" si="14"/>
        <v>0</v>
      </c>
      <c r="CO18" s="408">
        <f t="shared" si="14"/>
        <v>20</v>
      </c>
      <c r="CP18" s="409">
        <f t="shared" ref="CP18:CP22" si="15">+CO18-AG18</f>
        <v>0</v>
      </c>
      <c r="EE18" s="94" t="s">
        <v>129</v>
      </c>
      <c r="EF18" s="95" t="s">
        <v>1481</v>
      </c>
      <c r="EG18" s="96" t="s">
        <v>1482</v>
      </c>
      <c r="EH18" s="96" t="s">
        <v>1483</v>
      </c>
      <c r="EI18" s="96" t="s">
        <v>1484</v>
      </c>
      <c r="EJ18" s="96" t="s">
        <v>1485</v>
      </c>
      <c r="EK18" s="97" t="s">
        <v>1486</v>
      </c>
    </row>
    <row r="19" spans="2:141" s="98" customFormat="1" ht="38.25" x14ac:dyDescent="0.25">
      <c r="B19" s="410"/>
      <c r="C19" s="411"/>
      <c r="D19" s="412"/>
      <c r="E19" s="412"/>
      <c r="F19" s="412"/>
      <c r="G19" s="412"/>
      <c r="H19" s="412"/>
      <c r="I19" s="412"/>
      <c r="J19" s="412"/>
      <c r="K19" s="413"/>
      <c r="L19" s="430" t="s">
        <v>1477</v>
      </c>
      <c r="M19" s="431" t="s">
        <v>1461</v>
      </c>
      <c r="N19" s="432" t="s">
        <v>1487</v>
      </c>
      <c r="O19" s="417" t="s">
        <v>50</v>
      </c>
      <c r="P19" s="432" t="s">
        <v>1488</v>
      </c>
      <c r="Q19" s="417" t="s">
        <v>60</v>
      </c>
      <c r="R19" s="433">
        <v>50</v>
      </c>
      <c r="S19" s="433">
        <v>5</v>
      </c>
      <c r="T19" s="103">
        <f t="shared" si="8"/>
        <v>250</v>
      </c>
      <c r="U19" s="396" t="s">
        <v>1409</v>
      </c>
      <c r="V19" s="397"/>
      <c r="W19" s="397">
        <v>250</v>
      </c>
      <c r="X19" s="397"/>
      <c r="Y19" s="397"/>
      <c r="Z19" s="397"/>
      <c r="AA19" s="397"/>
      <c r="AB19" s="397"/>
      <c r="AC19" s="397"/>
      <c r="AD19" s="397"/>
      <c r="AE19" s="397"/>
      <c r="AF19" s="398"/>
      <c r="AG19" s="399">
        <f t="shared" si="9"/>
        <v>250</v>
      </c>
      <c r="AH19" s="400"/>
      <c r="AI19" s="400">
        <v>62.5</v>
      </c>
      <c r="AJ19" s="400"/>
      <c r="AK19" s="400"/>
      <c r="AL19" s="400"/>
      <c r="AM19" s="400"/>
      <c r="AN19" s="400"/>
      <c r="AO19" s="400"/>
      <c r="AP19" s="400"/>
      <c r="AQ19" s="400"/>
      <c r="AR19" s="400"/>
      <c r="AS19" s="401">
        <f t="shared" si="10"/>
        <v>62.5</v>
      </c>
      <c r="AT19" s="402"/>
      <c r="AU19" s="402">
        <v>62.5</v>
      </c>
      <c r="AV19" s="402"/>
      <c r="AW19" s="402"/>
      <c r="AX19" s="402"/>
      <c r="AY19" s="402"/>
      <c r="AZ19" s="402"/>
      <c r="BA19" s="402"/>
      <c r="BB19" s="402"/>
      <c r="BC19" s="402"/>
      <c r="BD19" s="402"/>
      <c r="BE19" s="403">
        <f t="shared" si="11"/>
        <v>62.5</v>
      </c>
      <c r="BF19" s="404"/>
      <c r="BG19" s="404">
        <v>62.5</v>
      </c>
      <c r="BH19" s="404"/>
      <c r="BI19" s="404"/>
      <c r="BJ19" s="404"/>
      <c r="BK19" s="404"/>
      <c r="BL19" s="404"/>
      <c r="BM19" s="404"/>
      <c r="BN19" s="404"/>
      <c r="BO19" s="404"/>
      <c r="BP19" s="404"/>
      <c r="BQ19" s="405">
        <f t="shared" si="12"/>
        <v>62.5</v>
      </c>
      <c r="BR19" s="406"/>
      <c r="BS19" s="406">
        <v>62.5</v>
      </c>
      <c r="BT19" s="406"/>
      <c r="BU19" s="406"/>
      <c r="BV19" s="406"/>
      <c r="BW19" s="406"/>
      <c r="BX19" s="406"/>
      <c r="BY19" s="406"/>
      <c r="BZ19" s="406"/>
      <c r="CA19" s="406"/>
      <c r="CB19" s="406"/>
      <c r="CC19" s="407">
        <f t="shared" si="13"/>
        <v>62.5</v>
      </c>
      <c r="CD19" s="408">
        <f t="shared" si="14"/>
        <v>0</v>
      </c>
      <c r="CE19" s="408">
        <f t="shared" si="14"/>
        <v>250</v>
      </c>
      <c r="CF19" s="408">
        <f t="shared" si="14"/>
        <v>0</v>
      </c>
      <c r="CG19" s="408">
        <f t="shared" si="14"/>
        <v>0</v>
      </c>
      <c r="CH19" s="408">
        <f t="shared" si="14"/>
        <v>0</v>
      </c>
      <c r="CI19" s="408">
        <f t="shared" si="14"/>
        <v>0</v>
      </c>
      <c r="CJ19" s="408">
        <f t="shared" si="14"/>
        <v>0</v>
      </c>
      <c r="CK19" s="408">
        <f t="shared" si="14"/>
        <v>0</v>
      </c>
      <c r="CL19" s="408">
        <f t="shared" si="14"/>
        <v>0</v>
      </c>
      <c r="CM19" s="408">
        <f t="shared" si="14"/>
        <v>0</v>
      </c>
      <c r="CN19" s="408">
        <f t="shared" si="14"/>
        <v>0</v>
      </c>
      <c r="CO19" s="408">
        <f t="shared" si="14"/>
        <v>250</v>
      </c>
      <c r="CP19" s="409">
        <f t="shared" si="15"/>
        <v>0</v>
      </c>
      <c r="EE19" s="95" t="s">
        <v>1481</v>
      </c>
      <c r="EF19" s="100" t="s">
        <v>121</v>
      </c>
      <c r="EG19" s="100" t="s">
        <v>100</v>
      </c>
      <c r="EH19" s="100" t="s">
        <v>138</v>
      </c>
      <c r="EI19" s="100" t="s">
        <v>139</v>
      </c>
      <c r="EJ19" s="100" t="s">
        <v>140</v>
      </c>
      <c r="EK19" s="100" t="s">
        <v>141</v>
      </c>
    </row>
    <row r="20" spans="2:141" s="98" customFormat="1" ht="25.5" x14ac:dyDescent="0.25">
      <c r="B20" s="410"/>
      <c r="C20" s="411"/>
      <c r="D20" s="412"/>
      <c r="E20" s="412"/>
      <c r="F20" s="412"/>
      <c r="G20" s="412"/>
      <c r="H20" s="412"/>
      <c r="I20" s="412"/>
      <c r="J20" s="412"/>
      <c r="K20" s="413"/>
      <c r="L20" s="430" t="s">
        <v>1477</v>
      </c>
      <c r="M20" s="431" t="s">
        <v>1461</v>
      </c>
      <c r="N20" s="432" t="s">
        <v>1489</v>
      </c>
      <c r="O20" s="417" t="s">
        <v>51</v>
      </c>
      <c r="P20" s="432" t="s">
        <v>1490</v>
      </c>
      <c r="Q20" s="417" t="s">
        <v>61</v>
      </c>
      <c r="R20" s="433">
        <v>2</v>
      </c>
      <c r="S20" s="433">
        <v>75</v>
      </c>
      <c r="T20" s="103">
        <f t="shared" si="8"/>
        <v>150</v>
      </c>
      <c r="U20" s="396" t="s">
        <v>1409</v>
      </c>
      <c r="V20" s="397"/>
      <c r="W20" s="397">
        <v>150</v>
      </c>
      <c r="X20" s="397"/>
      <c r="Y20" s="397"/>
      <c r="Z20" s="397"/>
      <c r="AA20" s="397"/>
      <c r="AB20" s="397"/>
      <c r="AC20" s="397"/>
      <c r="AD20" s="397"/>
      <c r="AE20" s="397"/>
      <c r="AF20" s="398"/>
      <c r="AG20" s="399">
        <f t="shared" si="9"/>
        <v>150</v>
      </c>
      <c r="AH20" s="400"/>
      <c r="AI20" s="400"/>
      <c r="AJ20" s="400"/>
      <c r="AK20" s="400"/>
      <c r="AL20" s="400"/>
      <c r="AM20" s="400"/>
      <c r="AN20" s="400"/>
      <c r="AO20" s="400"/>
      <c r="AP20" s="400"/>
      <c r="AQ20" s="400"/>
      <c r="AR20" s="400"/>
      <c r="AS20" s="401">
        <f t="shared" si="10"/>
        <v>0</v>
      </c>
      <c r="AT20" s="402"/>
      <c r="AU20" s="402">
        <v>75</v>
      </c>
      <c r="AV20" s="402"/>
      <c r="AW20" s="402"/>
      <c r="AX20" s="402"/>
      <c r="AY20" s="402"/>
      <c r="AZ20" s="402"/>
      <c r="BA20" s="402"/>
      <c r="BB20" s="402"/>
      <c r="BC20" s="402"/>
      <c r="BD20" s="402"/>
      <c r="BE20" s="403">
        <f t="shared" si="11"/>
        <v>75</v>
      </c>
      <c r="BF20" s="404"/>
      <c r="BG20" s="404"/>
      <c r="BH20" s="404"/>
      <c r="BI20" s="404"/>
      <c r="BJ20" s="404"/>
      <c r="BK20" s="404"/>
      <c r="BL20" s="404"/>
      <c r="BM20" s="404"/>
      <c r="BN20" s="404"/>
      <c r="BO20" s="404"/>
      <c r="BP20" s="404"/>
      <c r="BQ20" s="405">
        <f t="shared" si="12"/>
        <v>0</v>
      </c>
      <c r="BR20" s="406"/>
      <c r="BS20" s="406">
        <v>75</v>
      </c>
      <c r="BT20" s="406"/>
      <c r="BU20" s="406"/>
      <c r="BV20" s="406"/>
      <c r="BW20" s="406"/>
      <c r="BX20" s="406"/>
      <c r="BY20" s="406"/>
      <c r="BZ20" s="406"/>
      <c r="CA20" s="406"/>
      <c r="CB20" s="406"/>
      <c r="CC20" s="407">
        <f t="shared" si="13"/>
        <v>75</v>
      </c>
      <c r="CD20" s="408">
        <f t="shared" si="14"/>
        <v>0</v>
      </c>
      <c r="CE20" s="408">
        <f t="shared" si="14"/>
        <v>150</v>
      </c>
      <c r="CF20" s="408">
        <f t="shared" si="14"/>
        <v>0</v>
      </c>
      <c r="CG20" s="408">
        <f t="shared" si="14"/>
        <v>0</v>
      </c>
      <c r="CH20" s="408">
        <f t="shared" si="14"/>
        <v>0</v>
      </c>
      <c r="CI20" s="408">
        <f t="shared" si="14"/>
        <v>0</v>
      </c>
      <c r="CJ20" s="408">
        <f t="shared" si="14"/>
        <v>0</v>
      </c>
      <c r="CK20" s="408">
        <f t="shared" si="14"/>
        <v>0</v>
      </c>
      <c r="CL20" s="408">
        <f t="shared" si="14"/>
        <v>0</v>
      </c>
      <c r="CM20" s="408">
        <f t="shared" si="14"/>
        <v>0</v>
      </c>
      <c r="CN20" s="408">
        <f t="shared" si="14"/>
        <v>0</v>
      </c>
      <c r="CO20" s="408">
        <f t="shared" si="14"/>
        <v>150</v>
      </c>
      <c r="CP20" s="409">
        <f t="shared" si="15"/>
        <v>0</v>
      </c>
      <c r="EE20" s="96" t="s">
        <v>1482</v>
      </c>
      <c r="EF20" s="100" t="s">
        <v>144</v>
      </c>
      <c r="EG20" s="100" t="s">
        <v>103</v>
      </c>
      <c r="EH20" s="100" t="s">
        <v>145</v>
      </c>
      <c r="EI20" s="100" t="s">
        <v>146</v>
      </c>
      <c r="EJ20" s="100" t="s">
        <v>147</v>
      </c>
      <c r="EK20" s="100" t="s">
        <v>148</v>
      </c>
    </row>
    <row r="21" spans="2:141" s="98" customFormat="1" ht="25.5" x14ac:dyDescent="0.25">
      <c r="B21" s="410"/>
      <c r="C21" s="411"/>
      <c r="D21" s="412"/>
      <c r="E21" s="412"/>
      <c r="F21" s="412"/>
      <c r="G21" s="412"/>
      <c r="H21" s="412"/>
      <c r="I21" s="412"/>
      <c r="J21" s="412"/>
      <c r="K21" s="413"/>
      <c r="L21" s="430" t="s">
        <v>1477</v>
      </c>
      <c r="M21" s="431" t="s">
        <v>1461</v>
      </c>
      <c r="N21" s="432" t="s">
        <v>1491</v>
      </c>
      <c r="O21" s="417" t="s">
        <v>52</v>
      </c>
      <c r="P21" s="432" t="s">
        <v>1492</v>
      </c>
      <c r="Q21" s="417" t="s">
        <v>62</v>
      </c>
      <c r="R21" s="117">
        <v>1</v>
      </c>
      <c r="S21" s="438">
        <v>1510</v>
      </c>
      <c r="T21" s="103">
        <f t="shared" si="8"/>
        <v>1510</v>
      </c>
      <c r="U21" s="396" t="s">
        <v>1409</v>
      </c>
      <c r="V21" s="397">
        <v>1510</v>
      </c>
      <c r="W21" s="397"/>
      <c r="X21" s="397"/>
      <c r="Y21" s="397"/>
      <c r="Z21" s="397"/>
      <c r="AA21" s="397"/>
      <c r="AB21" s="397"/>
      <c r="AC21" s="397"/>
      <c r="AD21" s="397"/>
      <c r="AE21" s="397"/>
      <c r="AF21" s="398"/>
      <c r="AG21" s="399">
        <f t="shared" si="9"/>
        <v>1510</v>
      </c>
      <c r="AH21" s="400"/>
      <c r="AI21" s="400"/>
      <c r="AJ21" s="400"/>
      <c r="AK21" s="400"/>
      <c r="AL21" s="400"/>
      <c r="AM21" s="400"/>
      <c r="AN21" s="400"/>
      <c r="AO21" s="400"/>
      <c r="AP21" s="400"/>
      <c r="AQ21" s="400"/>
      <c r="AR21" s="400"/>
      <c r="AS21" s="401">
        <f t="shared" si="10"/>
        <v>0</v>
      </c>
      <c r="AT21" s="402">
        <v>1510</v>
      </c>
      <c r="AU21" s="402"/>
      <c r="AV21" s="402"/>
      <c r="AW21" s="402"/>
      <c r="AX21" s="402"/>
      <c r="AY21" s="402"/>
      <c r="AZ21" s="402"/>
      <c r="BA21" s="402"/>
      <c r="BB21" s="402"/>
      <c r="BC21" s="402"/>
      <c r="BD21" s="402"/>
      <c r="BE21" s="403">
        <f t="shared" si="11"/>
        <v>1510</v>
      </c>
      <c r="BF21" s="404"/>
      <c r="BG21" s="404"/>
      <c r="BH21" s="404"/>
      <c r="BI21" s="404"/>
      <c r="BJ21" s="404"/>
      <c r="BK21" s="404"/>
      <c r="BL21" s="404"/>
      <c r="BM21" s="404"/>
      <c r="BN21" s="404"/>
      <c r="BO21" s="404"/>
      <c r="BP21" s="404"/>
      <c r="BQ21" s="405">
        <f t="shared" si="12"/>
        <v>0</v>
      </c>
      <c r="BR21" s="406"/>
      <c r="BS21" s="406"/>
      <c r="BT21" s="406"/>
      <c r="BU21" s="406"/>
      <c r="BV21" s="406"/>
      <c r="BW21" s="406"/>
      <c r="BX21" s="406"/>
      <c r="BY21" s="406"/>
      <c r="BZ21" s="406"/>
      <c r="CA21" s="406"/>
      <c r="CB21" s="406"/>
      <c r="CC21" s="407">
        <f t="shared" si="13"/>
        <v>0</v>
      </c>
      <c r="CD21" s="408">
        <f t="shared" si="14"/>
        <v>1510</v>
      </c>
      <c r="CE21" s="408">
        <f t="shared" si="14"/>
        <v>0</v>
      </c>
      <c r="CF21" s="408">
        <f t="shared" si="14"/>
        <v>0</v>
      </c>
      <c r="CG21" s="408">
        <f t="shared" si="14"/>
        <v>0</v>
      </c>
      <c r="CH21" s="408">
        <f t="shared" si="14"/>
        <v>0</v>
      </c>
      <c r="CI21" s="408">
        <f t="shared" si="14"/>
        <v>0</v>
      </c>
      <c r="CJ21" s="408">
        <f t="shared" si="14"/>
        <v>0</v>
      </c>
      <c r="CK21" s="408">
        <f t="shared" si="14"/>
        <v>0</v>
      </c>
      <c r="CL21" s="408">
        <f t="shared" si="14"/>
        <v>0</v>
      </c>
      <c r="CM21" s="408">
        <f t="shared" si="14"/>
        <v>0</v>
      </c>
      <c r="CN21" s="408">
        <f t="shared" si="14"/>
        <v>0</v>
      </c>
      <c r="CO21" s="408">
        <f t="shared" si="14"/>
        <v>1510</v>
      </c>
      <c r="CP21" s="409">
        <f t="shared" si="15"/>
        <v>0</v>
      </c>
      <c r="EE21" s="96" t="s">
        <v>1483</v>
      </c>
      <c r="EF21" s="100" t="s">
        <v>152</v>
      </c>
      <c r="EG21" s="100" t="s">
        <v>106</v>
      </c>
      <c r="EH21" s="100" t="s">
        <v>153</v>
      </c>
      <c r="EI21" s="100" t="s">
        <v>154</v>
      </c>
      <c r="EJ21" s="100" t="s">
        <v>155</v>
      </c>
      <c r="EK21" s="100"/>
    </row>
    <row r="22" spans="2:141" s="98" customFormat="1" ht="76.5" x14ac:dyDescent="0.25">
      <c r="B22" s="410"/>
      <c r="C22" s="411"/>
      <c r="D22" s="412"/>
      <c r="E22" s="412"/>
      <c r="F22" s="412"/>
      <c r="G22" s="412"/>
      <c r="H22" s="412"/>
      <c r="I22" s="412"/>
      <c r="J22" s="412"/>
      <c r="K22" s="413"/>
      <c r="L22" s="306"/>
      <c r="M22" s="17"/>
      <c r="N22" s="432"/>
      <c r="O22" s="417" t="s">
        <v>53</v>
      </c>
      <c r="P22" s="432"/>
      <c r="Q22" s="394" t="s">
        <v>63</v>
      </c>
      <c r="R22" s="117">
        <v>4</v>
      </c>
      <c r="S22" s="117">
        <v>500</v>
      </c>
      <c r="T22" s="103">
        <f t="shared" si="8"/>
        <v>2000</v>
      </c>
      <c r="U22" s="396" t="s">
        <v>1409</v>
      </c>
      <c r="V22" s="397">
        <v>2000</v>
      </c>
      <c r="W22" s="397"/>
      <c r="X22" s="397"/>
      <c r="Y22" s="397"/>
      <c r="Z22" s="397"/>
      <c r="AA22" s="397"/>
      <c r="AB22" s="397"/>
      <c r="AC22" s="397"/>
      <c r="AD22" s="397"/>
      <c r="AE22" s="397"/>
      <c r="AF22" s="398"/>
      <c r="AG22" s="399">
        <f t="shared" si="9"/>
        <v>2000</v>
      </c>
      <c r="AH22" s="400">
        <v>500</v>
      </c>
      <c r="AI22" s="400"/>
      <c r="AJ22" s="400"/>
      <c r="AK22" s="400"/>
      <c r="AL22" s="400"/>
      <c r="AM22" s="400"/>
      <c r="AN22" s="400"/>
      <c r="AO22" s="400"/>
      <c r="AP22" s="400"/>
      <c r="AQ22" s="400"/>
      <c r="AR22" s="400"/>
      <c r="AS22" s="401">
        <f t="shared" si="10"/>
        <v>500</v>
      </c>
      <c r="AT22" s="402">
        <v>500</v>
      </c>
      <c r="AU22" s="402"/>
      <c r="AV22" s="402"/>
      <c r="AW22" s="402"/>
      <c r="AX22" s="402"/>
      <c r="AY22" s="402"/>
      <c r="AZ22" s="402"/>
      <c r="BA22" s="402"/>
      <c r="BB22" s="402"/>
      <c r="BC22" s="402"/>
      <c r="BD22" s="402"/>
      <c r="BE22" s="403">
        <f t="shared" si="11"/>
        <v>500</v>
      </c>
      <c r="BF22" s="404">
        <v>500</v>
      </c>
      <c r="BG22" s="404"/>
      <c r="BH22" s="404"/>
      <c r="BI22" s="404"/>
      <c r="BJ22" s="404"/>
      <c r="BK22" s="404"/>
      <c r="BL22" s="404"/>
      <c r="BM22" s="404"/>
      <c r="BN22" s="404"/>
      <c r="BO22" s="404"/>
      <c r="BP22" s="404"/>
      <c r="BQ22" s="405">
        <f t="shared" si="12"/>
        <v>500</v>
      </c>
      <c r="BR22" s="406">
        <v>500</v>
      </c>
      <c r="BS22" s="406"/>
      <c r="BT22" s="406"/>
      <c r="BU22" s="406"/>
      <c r="BV22" s="406"/>
      <c r="BW22" s="406"/>
      <c r="BX22" s="406"/>
      <c r="BY22" s="406"/>
      <c r="BZ22" s="406"/>
      <c r="CA22" s="406"/>
      <c r="CB22" s="406"/>
      <c r="CC22" s="407">
        <f t="shared" si="13"/>
        <v>500</v>
      </c>
      <c r="CD22" s="408">
        <f t="shared" si="14"/>
        <v>2000</v>
      </c>
      <c r="CE22" s="408">
        <f t="shared" si="14"/>
        <v>0</v>
      </c>
      <c r="CF22" s="408">
        <f t="shared" si="14"/>
        <v>0</v>
      </c>
      <c r="CG22" s="408">
        <f t="shared" si="14"/>
        <v>0</v>
      </c>
      <c r="CH22" s="408">
        <f t="shared" si="14"/>
        <v>0</v>
      </c>
      <c r="CI22" s="408">
        <f t="shared" si="14"/>
        <v>0</v>
      </c>
      <c r="CJ22" s="408">
        <f t="shared" si="14"/>
        <v>0</v>
      </c>
      <c r="CK22" s="408">
        <f t="shared" si="14"/>
        <v>0</v>
      </c>
      <c r="CL22" s="408">
        <f t="shared" si="14"/>
        <v>0</v>
      </c>
      <c r="CM22" s="408">
        <f t="shared" si="14"/>
        <v>0</v>
      </c>
      <c r="CN22" s="408">
        <f t="shared" si="14"/>
        <v>0</v>
      </c>
      <c r="CO22" s="408">
        <f t="shared" si="14"/>
        <v>2000</v>
      </c>
      <c r="CP22" s="409">
        <f t="shared" si="15"/>
        <v>0</v>
      </c>
      <c r="EE22" s="96" t="s">
        <v>1484</v>
      </c>
      <c r="EF22" s="100" t="s">
        <v>158</v>
      </c>
      <c r="EG22" s="100"/>
      <c r="EH22" s="100" t="s">
        <v>159</v>
      </c>
      <c r="EI22" s="100" t="s">
        <v>160</v>
      </c>
      <c r="EJ22" s="100" t="s">
        <v>161</v>
      </c>
      <c r="EK22" s="100"/>
    </row>
  </sheetData>
  <conditionalFormatting sqref="CP2:CP16">
    <cfRule type="cellIs" dxfId="23" priority="17" operator="equal">
      <formula>0</formula>
    </cfRule>
    <cfRule type="cellIs" dxfId="22" priority="18" operator="equal">
      <formula>0</formula>
    </cfRule>
    <cfRule type="cellIs" dxfId="21" priority="19" operator="equal">
      <formula>0</formula>
    </cfRule>
    <cfRule type="cellIs" dxfId="20" priority="20" operator="equal">
      <formula>0</formula>
    </cfRule>
    <cfRule type="cellIs" dxfId="19" priority="21" operator="equal">
      <formula>0</formula>
    </cfRule>
    <cfRule type="cellIs" dxfId="18" priority="22" operator="equal">
      <formula>0</formula>
    </cfRule>
    <cfRule type="cellIs" dxfId="17" priority="23" operator="equal">
      <formula>0</formula>
    </cfRule>
    <cfRule type="cellIs" dxfId="16" priority="24" operator="equal">
      <formula>0</formula>
    </cfRule>
  </conditionalFormatting>
  <conditionalFormatting sqref="CP17">
    <cfRule type="cellIs" dxfId="15" priority="9" operator="equal">
      <formula>0</formula>
    </cfRule>
    <cfRule type="cellIs" dxfId="14" priority="10" operator="equal">
      <formula>0</formula>
    </cfRule>
    <cfRule type="cellIs" dxfId="13" priority="11" operator="equal">
      <formula>0</formula>
    </cfRule>
    <cfRule type="cellIs" dxfId="12" priority="12" operator="equal">
      <formula>0</formula>
    </cfRule>
    <cfRule type="cellIs" dxfId="11" priority="13" operator="equal">
      <formula>0</formula>
    </cfRule>
    <cfRule type="cellIs" dxfId="10" priority="14" operator="equal">
      <formula>0</formula>
    </cfRule>
    <cfRule type="cellIs" dxfId="9" priority="15" operator="equal">
      <formula>0</formula>
    </cfRule>
    <cfRule type="cellIs" dxfId="8" priority="16" operator="equal">
      <formula>0</formula>
    </cfRule>
  </conditionalFormatting>
  <conditionalFormatting sqref="CP18:CP22">
    <cfRule type="cellIs" dxfId="7" priority="1" operator="equal">
      <formula>0</formula>
    </cfRule>
    <cfRule type="cellIs" dxfId="6" priority="2" operator="equal">
      <formula>0</formula>
    </cfRule>
    <cfRule type="cellIs" dxfId="5" priority="3" operator="equal">
      <formula>0</formula>
    </cfRule>
    <cfRule type="cellIs" dxfId="4" priority="4" operator="equal">
      <formula>0</formula>
    </cfRule>
    <cfRule type="cellIs" dxfId="3" priority="5" operator="equal">
      <formula>0</formula>
    </cfRule>
    <cfRule type="cellIs" dxfId="2" priority="6" operator="equal">
      <formula>0</formula>
    </cfRule>
    <cfRule type="cellIs" dxfId="1" priority="7" operator="equal">
      <formula>0</formula>
    </cfRule>
    <cfRule type="cellIs" dxfId="0" priority="8" operator="equal">
      <formula>0</formula>
    </cfRule>
  </conditionalFormatting>
  <dataValidations count="2">
    <dataValidation type="list" allowBlank="1" showInputMessage="1" showErrorMessage="1" sqref="B17 B2">
      <formula1>$EE$2:$EE$6</formula1>
    </dataValidation>
    <dataValidation type="list" allowBlank="1" showInputMessage="1" showErrorMessage="1" sqref="C17 C2">
      <formula1>INDIRECT(#REF!)</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2"/>
  <sheetViews>
    <sheetView topLeftCell="E16" workbookViewId="0">
      <selection activeCell="M22" sqref="M22"/>
    </sheetView>
  </sheetViews>
  <sheetFormatPr baseColWidth="10" defaultRowHeight="12.75" x14ac:dyDescent="0.2"/>
  <cols>
    <col min="1" max="1" width="9.42578125" style="476" customWidth="1"/>
    <col min="2" max="2" width="13.28515625" style="476" bestFit="1" customWidth="1"/>
    <col min="3" max="3" width="12.42578125" style="476" customWidth="1"/>
    <col min="4" max="4" width="10.5703125" style="476" customWidth="1"/>
    <col min="5" max="5" width="14.140625" style="476" customWidth="1"/>
    <col min="6" max="6" width="11.42578125" style="476"/>
    <col min="7" max="7" width="12.42578125" style="477" customWidth="1"/>
    <col min="8" max="8" width="6.85546875" style="476" customWidth="1"/>
    <col min="9" max="9" width="7" style="476" customWidth="1"/>
    <col min="10" max="10" width="10.28515625" style="478" customWidth="1"/>
    <col min="11" max="11" width="15" style="476" customWidth="1"/>
    <col min="12" max="12" width="11.5703125" style="476" customWidth="1"/>
    <col min="13" max="13" width="16.5703125" style="476" customWidth="1"/>
    <col min="14" max="14" width="18.85546875" style="476" customWidth="1"/>
    <col min="15" max="15" width="13.7109375" style="476" customWidth="1"/>
    <col min="16" max="16" width="19" style="476" customWidth="1"/>
    <col min="17" max="17" width="20.85546875" style="476" customWidth="1"/>
    <col min="18" max="18" width="17.7109375" style="476" customWidth="1"/>
    <col min="19" max="19" width="8.140625" style="476" customWidth="1"/>
    <col min="20" max="20" width="7.5703125" style="476" customWidth="1"/>
    <col min="21" max="21" width="9.28515625" style="476" customWidth="1"/>
    <col min="22" max="22" width="8.85546875" style="476" customWidth="1"/>
    <col min="23" max="23" width="8.42578125" style="476" customWidth="1"/>
    <col min="24" max="24" width="7" style="476" customWidth="1"/>
    <col min="25" max="25" width="6.85546875" style="476" customWidth="1"/>
    <col min="26" max="30" width="6.28515625" style="476" bestFit="1" customWidth="1"/>
    <col min="31" max="31" width="6.85546875" style="479" customWidth="1"/>
    <col min="32" max="32" width="6.7109375" style="480" customWidth="1"/>
    <col min="33" max="33" width="5.42578125" style="480" bestFit="1" customWidth="1"/>
    <col min="34" max="34" width="6.42578125" style="480" customWidth="1"/>
    <col min="35" max="35" width="5.42578125" style="480" bestFit="1" customWidth="1"/>
    <col min="36" max="36" width="6" style="480" customWidth="1"/>
    <col min="37" max="37" width="6.140625" style="439" customWidth="1"/>
    <col min="38" max="38" width="4.5703125" style="439" customWidth="1"/>
    <col min="39" max="39" width="6" style="439" customWidth="1"/>
    <col min="40" max="40" width="4.140625" style="439" customWidth="1"/>
    <col min="41" max="41" width="4.85546875" style="439" customWidth="1"/>
    <col min="42" max="42" width="4.42578125" style="439" customWidth="1"/>
    <col min="43" max="256" width="11.42578125" style="439"/>
    <col min="257" max="257" width="9.42578125" style="439" customWidth="1"/>
    <col min="258" max="258" width="13.28515625" style="439" bestFit="1" customWidth="1"/>
    <col min="259" max="259" width="12.42578125" style="439" customWidth="1"/>
    <col min="260" max="260" width="10.5703125" style="439" customWidth="1"/>
    <col min="261" max="261" width="14.140625" style="439" customWidth="1"/>
    <col min="262" max="262" width="11.42578125" style="439"/>
    <col min="263" max="263" width="12.42578125" style="439" customWidth="1"/>
    <col min="264" max="264" width="6.85546875" style="439" customWidth="1"/>
    <col min="265" max="265" width="7" style="439" customWidth="1"/>
    <col min="266" max="266" width="10.28515625" style="439" customWidth="1"/>
    <col min="267" max="267" width="15" style="439" customWidth="1"/>
    <col min="268" max="268" width="11.5703125" style="439" customWidth="1"/>
    <col min="269" max="269" width="16.5703125" style="439" customWidth="1"/>
    <col min="270" max="270" width="18.85546875" style="439" customWidth="1"/>
    <col min="271" max="271" width="13.7109375" style="439" customWidth="1"/>
    <col min="272" max="272" width="19" style="439" customWidth="1"/>
    <col min="273" max="273" width="20.85546875" style="439" customWidth="1"/>
    <col min="274" max="274" width="17.7109375" style="439" customWidth="1"/>
    <col min="275" max="275" width="8.140625" style="439" customWidth="1"/>
    <col min="276" max="276" width="7.5703125" style="439" customWidth="1"/>
    <col min="277" max="277" width="9.28515625" style="439" customWidth="1"/>
    <col min="278" max="278" width="8.85546875" style="439" customWidth="1"/>
    <col min="279" max="279" width="8.42578125" style="439" customWidth="1"/>
    <col min="280" max="280" width="7" style="439" customWidth="1"/>
    <col min="281" max="281" width="6.85546875" style="439" customWidth="1"/>
    <col min="282" max="286" width="6.28515625" style="439" bestFit="1" customWidth="1"/>
    <col min="287" max="287" width="6.85546875" style="439" customWidth="1"/>
    <col min="288" max="288" width="6.7109375" style="439" customWidth="1"/>
    <col min="289" max="289" width="5.42578125" style="439" bestFit="1" customWidth="1"/>
    <col min="290" max="290" width="6.42578125" style="439" customWidth="1"/>
    <col min="291" max="291" width="5.42578125" style="439" bestFit="1" customWidth="1"/>
    <col min="292" max="292" width="6" style="439" customWidth="1"/>
    <col min="293" max="293" width="6.140625" style="439" customWidth="1"/>
    <col min="294" max="294" width="4.5703125" style="439" customWidth="1"/>
    <col min="295" max="295" width="6" style="439" customWidth="1"/>
    <col min="296" max="296" width="4.140625" style="439" customWidth="1"/>
    <col min="297" max="297" width="4.85546875" style="439" customWidth="1"/>
    <col min="298" max="298" width="4.42578125" style="439" customWidth="1"/>
    <col min="299" max="512" width="11.42578125" style="439"/>
    <col min="513" max="513" width="9.42578125" style="439" customWidth="1"/>
    <col min="514" max="514" width="13.28515625" style="439" bestFit="1" customWidth="1"/>
    <col min="515" max="515" width="12.42578125" style="439" customWidth="1"/>
    <col min="516" max="516" width="10.5703125" style="439" customWidth="1"/>
    <col min="517" max="517" width="14.140625" style="439" customWidth="1"/>
    <col min="518" max="518" width="11.42578125" style="439"/>
    <col min="519" max="519" width="12.42578125" style="439" customWidth="1"/>
    <col min="520" max="520" width="6.85546875" style="439" customWidth="1"/>
    <col min="521" max="521" width="7" style="439" customWidth="1"/>
    <col min="522" max="522" width="10.28515625" style="439" customWidth="1"/>
    <col min="523" max="523" width="15" style="439" customWidth="1"/>
    <col min="524" max="524" width="11.5703125" style="439" customWidth="1"/>
    <col min="525" max="525" width="16.5703125" style="439" customWidth="1"/>
    <col min="526" max="526" width="18.85546875" style="439" customWidth="1"/>
    <col min="527" max="527" width="13.7109375" style="439" customWidth="1"/>
    <col min="528" max="528" width="19" style="439" customWidth="1"/>
    <col min="529" max="529" width="20.85546875" style="439" customWidth="1"/>
    <col min="530" max="530" width="17.7109375" style="439" customWidth="1"/>
    <col min="531" max="531" width="8.140625" style="439" customWidth="1"/>
    <col min="532" max="532" width="7.5703125" style="439" customWidth="1"/>
    <col min="533" max="533" width="9.28515625" style="439" customWidth="1"/>
    <col min="534" max="534" width="8.85546875" style="439" customWidth="1"/>
    <col min="535" max="535" width="8.42578125" style="439" customWidth="1"/>
    <col min="536" max="536" width="7" style="439" customWidth="1"/>
    <col min="537" max="537" width="6.85546875" style="439" customWidth="1"/>
    <col min="538" max="542" width="6.28515625" style="439" bestFit="1" customWidth="1"/>
    <col min="543" max="543" width="6.85546875" style="439" customWidth="1"/>
    <col min="544" max="544" width="6.7109375" style="439" customWidth="1"/>
    <col min="545" max="545" width="5.42578125" style="439" bestFit="1" customWidth="1"/>
    <col min="546" max="546" width="6.42578125" style="439" customWidth="1"/>
    <col min="547" max="547" width="5.42578125" style="439" bestFit="1" customWidth="1"/>
    <col min="548" max="548" width="6" style="439" customWidth="1"/>
    <col min="549" max="549" width="6.140625" style="439" customWidth="1"/>
    <col min="550" max="550" width="4.5703125" style="439" customWidth="1"/>
    <col min="551" max="551" width="6" style="439" customWidth="1"/>
    <col min="552" max="552" width="4.140625" style="439" customWidth="1"/>
    <col min="553" max="553" width="4.85546875" style="439" customWidth="1"/>
    <col min="554" max="554" width="4.42578125" style="439" customWidth="1"/>
    <col min="555" max="768" width="11.42578125" style="439"/>
    <col min="769" max="769" width="9.42578125" style="439" customWidth="1"/>
    <col min="770" max="770" width="13.28515625" style="439" bestFit="1" customWidth="1"/>
    <col min="771" max="771" width="12.42578125" style="439" customWidth="1"/>
    <col min="772" max="772" width="10.5703125" style="439" customWidth="1"/>
    <col min="773" max="773" width="14.140625" style="439" customWidth="1"/>
    <col min="774" max="774" width="11.42578125" style="439"/>
    <col min="775" max="775" width="12.42578125" style="439" customWidth="1"/>
    <col min="776" max="776" width="6.85546875" style="439" customWidth="1"/>
    <col min="777" max="777" width="7" style="439" customWidth="1"/>
    <col min="778" max="778" width="10.28515625" style="439" customWidth="1"/>
    <col min="779" max="779" width="15" style="439" customWidth="1"/>
    <col min="780" max="780" width="11.5703125" style="439" customWidth="1"/>
    <col min="781" max="781" width="16.5703125" style="439" customWidth="1"/>
    <col min="782" max="782" width="18.85546875" style="439" customWidth="1"/>
    <col min="783" max="783" width="13.7109375" style="439" customWidth="1"/>
    <col min="784" max="784" width="19" style="439" customWidth="1"/>
    <col min="785" max="785" width="20.85546875" style="439" customWidth="1"/>
    <col min="786" max="786" width="17.7109375" style="439" customWidth="1"/>
    <col min="787" max="787" width="8.140625" style="439" customWidth="1"/>
    <col min="788" max="788" width="7.5703125" style="439" customWidth="1"/>
    <col min="789" max="789" width="9.28515625" style="439" customWidth="1"/>
    <col min="790" max="790" width="8.85546875" style="439" customWidth="1"/>
    <col min="791" max="791" width="8.42578125" style="439" customWidth="1"/>
    <col min="792" max="792" width="7" style="439" customWidth="1"/>
    <col min="793" max="793" width="6.85546875" style="439" customWidth="1"/>
    <col min="794" max="798" width="6.28515625" style="439" bestFit="1" customWidth="1"/>
    <col min="799" max="799" width="6.85546875" style="439" customWidth="1"/>
    <col min="800" max="800" width="6.7109375" style="439" customWidth="1"/>
    <col min="801" max="801" width="5.42578125" style="439" bestFit="1" customWidth="1"/>
    <col min="802" max="802" width="6.42578125" style="439" customWidth="1"/>
    <col min="803" max="803" width="5.42578125" style="439" bestFit="1" customWidth="1"/>
    <col min="804" max="804" width="6" style="439" customWidth="1"/>
    <col min="805" max="805" width="6.140625" style="439" customWidth="1"/>
    <col min="806" max="806" width="4.5703125" style="439" customWidth="1"/>
    <col min="807" max="807" width="6" style="439" customWidth="1"/>
    <col min="808" max="808" width="4.140625" style="439" customWidth="1"/>
    <col min="809" max="809" width="4.85546875" style="439" customWidth="1"/>
    <col min="810" max="810" width="4.42578125" style="439" customWidth="1"/>
    <col min="811" max="1024" width="11.42578125" style="439"/>
    <col min="1025" max="1025" width="9.42578125" style="439" customWidth="1"/>
    <col min="1026" max="1026" width="13.28515625" style="439" bestFit="1" customWidth="1"/>
    <col min="1027" max="1027" width="12.42578125" style="439" customWidth="1"/>
    <col min="1028" max="1028" width="10.5703125" style="439" customWidth="1"/>
    <col min="1029" max="1029" width="14.140625" style="439" customWidth="1"/>
    <col min="1030" max="1030" width="11.42578125" style="439"/>
    <col min="1031" max="1031" width="12.42578125" style="439" customWidth="1"/>
    <col min="1032" max="1032" width="6.85546875" style="439" customWidth="1"/>
    <col min="1033" max="1033" width="7" style="439" customWidth="1"/>
    <col min="1034" max="1034" width="10.28515625" style="439" customWidth="1"/>
    <col min="1035" max="1035" width="15" style="439" customWidth="1"/>
    <col min="1036" max="1036" width="11.5703125" style="439" customWidth="1"/>
    <col min="1037" max="1037" width="16.5703125" style="439" customWidth="1"/>
    <col min="1038" max="1038" width="18.85546875" style="439" customWidth="1"/>
    <col min="1039" max="1039" width="13.7109375" style="439" customWidth="1"/>
    <col min="1040" max="1040" width="19" style="439" customWidth="1"/>
    <col min="1041" max="1041" width="20.85546875" style="439" customWidth="1"/>
    <col min="1042" max="1042" width="17.7109375" style="439" customWidth="1"/>
    <col min="1043" max="1043" width="8.140625" style="439" customWidth="1"/>
    <col min="1044" max="1044" width="7.5703125" style="439" customWidth="1"/>
    <col min="1045" max="1045" width="9.28515625" style="439" customWidth="1"/>
    <col min="1046" max="1046" width="8.85546875" style="439" customWidth="1"/>
    <col min="1047" max="1047" width="8.42578125" style="439" customWidth="1"/>
    <col min="1048" max="1048" width="7" style="439" customWidth="1"/>
    <col min="1049" max="1049" width="6.85546875" style="439" customWidth="1"/>
    <col min="1050" max="1054" width="6.28515625" style="439" bestFit="1" customWidth="1"/>
    <col min="1055" max="1055" width="6.85546875" style="439" customWidth="1"/>
    <col min="1056" max="1056" width="6.7109375" style="439" customWidth="1"/>
    <col min="1057" max="1057" width="5.42578125" style="439" bestFit="1" customWidth="1"/>
    <col min="1058" max="1058" width="6.42578125" style="439" customWidth="1"/>
    <col min="1059" max="1059" width="5.42578125" style="439" bestFit="1" customWidth="1"/>
    <col min="1060" max="1060" width="6" style="439" customWidth="1"/>
    <col min="1061" max="1061" width="6.140625" style="439" customWidth="1"/>
    <col min="1062" max="1062" width="4.5703125" style="439" customWidth="1"/>
    <col min="1063" max="1063" width="6" style="439" customWidth="1"/>
    <col min="1064" max="1064" width="4.140625" style="439" customWidth="1"/>
    <col min="1065" max="1065" width="4.85546875" style="439" customWidth="1"/>
    <col min="1066" max="1066" width="4.42578125" style="439" customWidth="1"/>
    <col min="1067" max="1280" width="11.42578125" style="439"/>
    <col min="1281" max="1281" width="9.42578125" style="439" customWidth="1"/>
    <col min="1282" max="1282" width="13.28515625" style="439" bestFit="1" customWidth="1"/>
    <col min="1283" max="1283" width="12.42578125" style="439" customWidth="1"/>
    <col min="1284" max="1284" width="10.5703125" style="439" customWidth="1"/>
    <col min="1285" max="1285" width="14.140625" style="439" customWidth="1"/>
    <col min="1286" max="1286" width="11.42578125" style="439"/>
    <col min="1287" max="1287" width="12.42578125" style="439" customWidth="1"/>
    <col min="1288" max="1288" width="6.85546875" style="439" customWidth="1"/>
    <col min="1289" max="1289" width="7" style="439" customWidth="1"/>
    <col min="1290" max="1290" width="10.28515625" style="439" customWidth="1"/>
    <col min="1291" max="1291" width="15" style="439" customWidth="1"/>
    <col min="1292" max="1292" width="11.5703125" style="439" customWidth="1"/>
    <col min="1293" max="1293" width="16.5703125" style="439" customWidth="1"/>
    <col min="1294" max="1294" width="18.85546875" style="439" customWidth="1"/>
    <col min="1295" max="1295" width="13.7109375" style="439" customWidth="1"/>
    <col min="1296" max="1296" width="19" style="439" customWidth="1"/>
    <col min="1297" max="1297" width="20.85546875" style="439" customWidth="1"/>
    <col min="1298" max="1298" width="17.7109375" style="439" customWidth="1"/>
    <col min="1299" max="1299" width="8.140625" style="439" customWidth="1"/>
    <col min="1300" max="1300" width="7.5703125" style="439" customWidth="1"/>
    <col min="1301" max="1301" width="9.28515625" style="439" customWidth="1"/>
    <col min="1302" max="1302" width="8.85546875" style="439" customWidth="1"/>
    <col min="1303" max="1303" width="8.42578125" style="439" customWidth="1"/>
    <col min="1304" max="1304" width="7" style="439" customWidth="1"/>
    <col min="1305" max="1305" width="6.85546875" style="439" customWidth="1"/>
    <col min="1306" max="1310" width="6.28515625" style="439" bestFit="1" customWidth="1"/>
    <col min="1311" max="1311" width="6.85546875" style="439" customWidth="1"/>
    <col min="1312" max="1312" width="6.7109375" style="439" customWidth="1"/>
    <col min="1313" max="1313" width="5.42578125" style="439" bestFit="1" customWidth="1"/>
    <col min="1314" max="1314" width="6.42578125" style="439" customWidth="1"/>
    <col min="1315" max="1315" width="5.42578125" style="439" bestFit="1" customWidth="1"/>
    <col min="1316" max="1316" width="6" style="439" customWidth="1"/>
    <col min="1317" max="1317" width="6.140625" style="439" customWidth="1"/>
    <col min="1318" max="1318" width="4.5703125" style="439" customWidth="1"/>
    <col min="1319" max="1319" width="6" style="439" customWidth="1"/>
    <col min="1320" max="1320" width="4.140625" style="439" customWidth="1"/>
    <col min="1321" max="1321" width="4.85546875" style="439" customWidth="1"/>
    <col min="1322" max="1322" width="4.42578125" style="439" customWidth="1"/>
    <col min="1323" max="1536" width="11.42578125" style="439"/>
    <col min="1537" max="1537" width="9.42578125" style="439" customWidth="1"/>
    <col min="1538" max="1538" width="13.28515625" style="439" bestFit="1" customWidth="1"/>
    <col min="1539" max="1539" width="12.42578125" style="439" customWidth="1"/>
    <col min="1540" max="1540" width="10.5703125" style="439" customWidth="1"/>
    <col min="1541" max="1541" width="14.140625" style="439" customWidth="1"/>
    <col min="1542" max="1542" width="11.42578125" style="439"/>
    <col min="1543" max="1543" width="12.42578125" style="439" customWidth="1"/>
    <col min="1544" max="1544" width="6.85546875" style="439" customWidth="1"/>
    <col min="1545" max="1545" width="7" style="439" customWidth="1"/>
    <col min="1546" max="1546" width="10.28515625" style="439" customWidth="1"/>
    <col min="1547" max="1547" width="15" style="439" customWidth="1"/>
    <col min="1548" max="1548" width="11.5703125" style="439" customWidth="1"/>
    <col min="1549" max="1549" width="16.5703125" style="439" customWidth="1"/>
    <col min="1550" max="1550" width="18.85546875" style="439" customWidth="1"/>
    <col min="1551" max="1551" width="13.7109375" style="439" customWidth="1"/>
    <col min="1552" max="1552" width="19" style="439" customWidth="1"/>
    <col min="1553" max="1553" width="20.85546875" style="439" customWidth="1"/>
    <col min="1554" max="1554" width="17.7109375" style="439" customWidth="1"/>
    <col min="1555" max="1555" width="8.140625" style="439" customWidth="1"/>
    <col min="1556" max="1556" width="7.5703125" style="439" customWidth="1"/>
    <col min="1557" max="1557" width="9.28515625" style="439" customWidth="1"/>
    <col min="1558" max="1558" width="8.85546875" style="439" customWidth="1"/>
    <col min="1559" max="1559" width="8.42578125" style="439" customWidth="1"/>
    <col min="1560" max="1560" width="7" style="439" customWidth="1"/>
    <col min="1561" max="1561" width="6.85546875" style="439" customWidth="1"/>
    <col min="1562" max="1566" width="6.28515625" style="439" bestFit="1" customWidth="1"/>
    <col min="1567" max="1567" width="6.85546875" style="439" customWidth="1"/>
    <col min="1568" max="1568" width="6.7109375" style="439" customWidth="1"/>
    <col min="1569" max="1569" width="5.42578125" style="439" bestFit="1" customWidth="1"/>
    <col min="1570" max="1570" width="6.42578125" style="439" customWidth="1"/>
    <col min="1571" max="1571" width="5.42578125" style="439" bestFit="1" customWidth="1"/>
    <col min="1572" max="1572" width="6" style="439" customWidth="1"/>
    <col min="1573" max="1573" width="6.140625" style="439" customWidth="1"/>
    <col min="1574" max="1574" width="4.5703125" style="439" customWidth="1"/>
    <col min="1575" max="1575" width="6" style="439" customWidth="1"/>
    <col min="1576" max="1576" width="4.140625" style="439" customWidth="1"/>
    <col min="1577" max="1577" width="4.85546875" style="439" customWidth="1"/>
    <col min="1578" max="1578" width="4.42578125" style="439" customWidth="1"/>
    <col min="1579" max="1792" width="11.42578125" style="439"/>
    <col min="1793" max="1793" width="9.42578125" style="439" customWidth="1"/>
    <col min="1794" max="1794" width="13.28515625" style="439" bestFit="1" customWidth="1"/>
    <col min="1795" max="1795" width="12.42578125" style="439" customWidth="1"/>
    <col min="1796" max="1796" width="10.5703125" style="439" customWidth="1"/>
    <col min="1797" max="1797" width="14.140625" style="439" customWidth="1"/>
    <col min="1798" max="1798" width="11.42578125" style="439"/>
    <col min="1799" max="1799" width="12.42578125" style="439" customWidth="1"/>
    <col min="1800" max="1800" width="6.85546875" style="439" customWidth="1"/>
    <col min="1801" max="1801" width="7" style="439" customWidth="1"/>
    <col min="1802" max="1802" width="10.28515625" style="439" customWidth="1"/>
    <col min="1803" max="1803" width="15" style="439" customWidth="1"/>
    <col min="1804" max="1804" width="11.5703125" style="439" customWidth="1"/>
    <col min="1805" max="1805" width="16.5703125" style="439" customWidth="1"/>
    <col min="1806" max="1806" width="18.85546875" style="439" customWidth="1"/>
    <col min="1807" max="1807" width="13.7109375" style="439" customWidth="1"/>
    <col min="1808" max="1808" width="19" style="439" customWidth="1"/>
    <col min="1809" max="1809" width="20.85546875" style="439" customWidth="1"/>
    <col min="1810" max="1810" width="17.7109375" style="439" customWidth="1"/>
    <col min="1811" max="1811" width="8.140625" style="439" customWidth="1"/>
    <col min="1812" max="1812" width="7.5703125" style="439" customWidth="1"/>
    <col min="1813" max="1813" width="9.28515625" style="439" customWidth="1"/>
    <col min="1814" max="1814" width="8.85546875" style="439" customWidth="1"/>
    <col min="1815" max="1815" width="8.42578125" style="439" customWidth="1"/>
    <col min="1816" max="1816" width="7" style="439" customWidth="1"/>
    <col min="1817" max="1817" width="6.85546875" style="439" customWidth="1"/>
    <col min="1818" max="1822" width="6.28515625" style="439" bestFit="1" customWidth="1"/>
    <col min="1823" max="1823" width="6.85546875" style="439" customWidth="1"/>
    <col min="1824" max="1824" width="6.7109375" style="439" customWidth="1"/>
    <col min="1825" max="1825" width="5.42578125" style="439" bestFit="1" customWidth="1"/>
    <col min="1826" max="1826" width="6.42578125" style="439" customWidth="1"/>
    <col min="1827" max="1827" width="5.42578125" style="439" bestFit="1" customWidth="1"/>
    <col min="1828" max="1828" width="6" style="439" customWidth="1"/>
    <col min="1829" max="1829" width="6.140625" style="439" customWidth="1"/>
    <col min="1830" max="1830" width="4.5703125" style="439" customWidth="1"/>
    <col min="1831" max="1831" width="6" style="439" customWidth="1"/>
    <col min="1832" max="1832" width="4.140625" style="439" customWidth="1"/>
    <col min="1833" max="1833" width="4.85546875" style="439" customWidth="1"/>
    <col min="1834" max="1834" width="4.42578125" style="439" customWidth="1"/>
    <col min="1835" max="2048" width="11.42578125" style="439"/>
    <col min="2049" max="2049" width="9.42578125" style="439" customWidth="1"/>
    <col min="2050" max="2050" width="13.28515625" style="439" bestFit="1" customWidth="1"/>
    <col min="2051" max="2051" width="12.42578125" style="439" customWidth="1"/>
    <col min="2052" max="2052" width="10.5703125" style="439" customWidth="1"/>
    <col min="2053" max="2053" width="14.140625" style="439" customWidth="1"/>
    <col min="2054" max="2054" width="11.42578125" style="439"/>
    <col min="2055" max="2055" width="12.42578125" style="439" customWidth="1"/>
    <col min="2056" max="2056" width="6.85546875" style="439" customWidth="1"/>
    <col min="2057" max="2057" width="7" style="439" customWidth="1"/>
    <col min="2058" max="2058" width="10.28515625" style="439" customWidth="1"/>
    <col min="2059" max="2059" width="15" style="439" customWidth="1"/>
    <col min="2060" max="2060" width="11.5703125" style="439" customWidth="1"/>
    <col min="2061" max="2061" width="16.5703125" style="439" customWidth="1"/>
    <col min="2062" max="2062" width="18.85546875" style="439" customWidth="1"/>
    <col min="2063" max="2063" width="13.7109375" style="439" customWidth="1"/>
    <col min="2064" max="2064" width="19" style="439" customWidth="1"/>
    <col min="2065" max="2065" width="20.85546875" style="439" customWidth="1"/>
    <col min="2066" max="2066" width="17.7109375" style="439" customWidth="1"/>
    <col min="2067" max="2067" width="8.140625" style="439" customWidth="1"/>
    <col min="2068" max="2068" width="7.5703125" style="439" customWidth="1"/>
    <col min="2069" max="2069" width="9.28515625" style="439" customWidth="1"/>
    <col min="2070" max="2070" width="8.85546875" style="439" customWidth="1"/>
    <col min="2071" max="2071" width="8.42578125" style="439" customWidth="1"/>
    <col min="2072" max="2072" width="7" style="439" customWidth="1"/>
    <col min="2073" max="2073" width="6.85546875" style="439" customWidth="1"/>
    <col min="2074" max="2078" width="6.28515625" style="439" bestFit="1" customWidth="1"/>
    <col min="2079" max="2079" width="6.85546875" style="439" customWidth="1"/>
    <col min="2080" max="2080" width="6.7109375" style="439" customWidth="1"/>
    <col min="2081" max="2081" width="5.42578125" style="439" bestFit="1" customWidth="1"/>
    <col min="2082" max="2082" width="6.42578125" style="439" customWidth="1"/>
    <col min="2083" max="2083" width="5.42578125" style="439" bestFit="1" customWidth="1"/>
    <col min="2084" max="2084" width="6" style="439" customWidth="1"/>
    <col min="2085" max="2085" width="6.140625" style="439" customWidth="1"/>
    <col min="2086" max="2086" width="4.5703125" style="439" customWidth="1"/>
    <col min="2087" max="2087" width="6" style="439" customWidth="1"/>
    <col min="2088" max="2088" width="4.140625" style="439" customWidth="1"/>
    <col min="2089" max="2089" width="4.85546875" style="439" customWidth="1"/>
    <col min="2090" max="2090" width="4.42578125" style="439" customWidth="1"/>
    <col min="2091" max="2304" width="11.42578125" style="439"/>
    <col min="2305" max="2305" width="9.42578125" style="439" customWidth="1"/>
    <col min="2306" max="2306" width="13.28515625" style="439" bestFit="1" customWidth="1"/>
    <col min="2307" max="2307" width="12.42578125" style="439" customWidth="1"/>
    <col min="2308" max="2308" width="10.5703125" style="439" customWidth="1"/>
    <col min="2309" max="2309" width="14.140625" style="439" customWidth="1"/>
    <col min="2310" max="2310" width="11.42578125" style="439"/>
    <col min="2311" max="2311" width="12.42578125" style="439" customWidth="1"/>
    <col min="2312" max="2312" width="6.85546875" style="439" customWidth="1"/>
    <col min="2313" max="2313" width="7" style="439" customWidth="1"/>
    <col min="2314" max="2314" width="10.28515625" style="439" customWidth="1"/>
    <col min="2315" max="2315" width="15" style="439" customWidth="1"/>
    <col min="2316" max="2316" width="11.5703125" style="439" customWidth="1"/>
    <col min="2317" max="2317" width="16.5703125" style="439" customWidth="1"/>
    <col min="2318" max="2318" width="18.85546875" style="439" customWidth="1"/>
    <col min="2319" max="2319" width="13.7109375" style="439" customWidth="1"/>
    <col min="2320" max="2320" width="19" style="439" customWidth="1"/>
    <col min="2321" max="2321" width="20.85546875" style="439" customWidth="1"/>
    <col min="2322" max="2322" width="17.7109375" style="439" customWidth="1"/>
    <col min="2323" max="2323" width="8.140625" style="439" customWidth="1"/>
    <col min="2324" max="2324" width="7.5703125" style="439" customWidth="1"/>
    <col min="2325" max="2325" width="9.28515625" style="439" customWidth="1"/>
    <col min="2326" max="2326" width="8.85546875" style="439" customWidth="1"/>
    <col min="2327" max="2327" width="8.42578125" style="439" customWidth="1"/>
    <col min="2328" max="2328" width="7" style="439" customWidth="1"/>
    <col min="2329" max="2329" width="6.85546875" style="439" customWidth="1"/>
    <col min="2330" max="2334" width="6.28515625" style="439" bestFit="1" customWidth="1"/>
    <col min="2335" max="2335" width="6.85546875" style="439" customWidth="1"/>
    <col min="2336" max="2336" width="6.7109375" style="439" customWidth="1"/>
    <col min="2337" max="2337" width="5.42578125" style="439" bestFit="1" customWidth="1"/>
    <col min="2338" max="2338" width="6.42578125" style="439" customWidth="1"/>
    <col min="2339" max="2339" width="5.42578125" style="439" bestFit="1" customWidth="1"/>
    <col min="2340" max="2340" width="6" style="439" customWidth="1"/>
    <col min="2341" max="2341" width="6.140625" style="439" customWidth="1"/>
    <col min="2342" max="2342" width="4.5703125" style="439" customWidth="1"/>
    <col min="2343" max="2343" width="6" style="439" customWidth="1"/>
    <col min="2344" max="2344" width="4.140625" style="439" customWidth="1"/>
    <col min="2345" max="2345" width="4.85546875" style="439" customWidth="1"/>
    <col min="2346" max="2346" width="4.42578125" style="439" customWidth="1"/>
    <col min="2347" max="2560" width="11.42578125" style="439"/>
    <col min="2561" max="2561" width="9.42578125" style="439" customWidth="1"/>
    <col min="2562" max="2562" width="13.28515625" style="439" bestFit="1" customWidth="1"/>
    <col min="2563" max="2563" width="12.42578125" style="439" customWidth="1"/>
    <col min="2564" max="2564" width="10.5703125" style="439" customWidth="1"/>
    <col min="2565" max="2565" width="14.140625" style="439" customWidth="1"/>
    <col min="2566" max="2566" width="11.42578125" style="439"/>
    <col min="2567" max="2567" width="12.42578125" style="439" customWidth="1"/>
    <col min="2568" max="2568" width="6.85546875" style="439" customWidth="1"/>
    <col min="2569" max="2569" width="7" style="439" customWidth="1"/>
    <col min="2570" max="2570" width="10.28515625" style="439" customWidth="1"/>
    <col min="2571" max="2571" width="15" style="439" customWidth="1"/>
    <col min="2572" max="2572" width="11.5703125" style="439" customWidth="1"/>
    <col min="2573" max="2573" width="16.5703125" style="439" customWidth="1"/>
    <col min="2574" max="2574" width="18.85546875" style="439" customWidth="1"/>
    <col min="2575" max="2575" width="13.7109375" style="439" customWidth="1"/>
    <col min="2576" max="2576" width="19" style="439" customWidth="1"/>
    <col min="2577" max="2577" width="20.85546875" style="439" customWidth="1"/>
    <col min="2578" max="2578" width="17.7109375" style="439" customWidth="1"/>
    <col min="2579" max="2579" width="8.140625" style="439" customWidth="1"/>
    <col min="2580" max="2580" width="7.5703125" style="439" customWidth="1"/>
    <col min="2581" max="2581" width="9.28515625" style="439" customWidth="1"/>
    <col min="2582" max="2582" width="8.85546875" style="439" customWidth="1"/>
    <col min="2583" max="2583" width="8.42578125" style="439" customWidth="1"/>
    <col min="2584" max="2584" width="7" style="439" customWidth="1"/>
    <col min="2585" max="2585" width="6.85546875" style="439" customWidth="1"/>
    <col min="2586" max="2590" width="6.28515625" style="439" bestFit="1" customWidth="1"/>
    <col min="2591" max="2591" width="6.85546875" style="439" customWidth="1"/>
    <col min="2592" max="2592" width="6.7109375" style="439" customWidth="1"/>
    <col min="2593" max="2593" width="5.42578125" style="439" bestFit="1" customWidth="1"/>
    <col min="2594" max="2594" width="6.42578125" style="439" customWidth="1"/>
    <col min="2595" max="2595" width="5.42578125" style="439" bestFit="1" customWidth="1"/>
    <col min="2596" max="2596" width="6" style="439" customWidth="1"/>
    <col min="2597" max="2597" width="6.140625" style="439" customWidth="1"/>
    <col min="2598" max="2598" width="4.5703125" style="439" customWidth="1"/>
    <col min="2599" max="2599" width="6" style="439" customWidth="1"/>
    <col min="2600" max="2600" width="4.140625" style="439" customWidth="1"/>
    <col min="2601" max="2601" width="4.85546875" style="439" customWidth="1"/>
    <col min="2602" max="2602" width="4.42578125" style="439" customWidth="1"/>
    <col min="2603" max="2816" width="11.42578125" style="439"/>
    <col min="2817" max="2817" width="9.42578125" style="439" customWidth="1"/>
    <col min="2818" max="2818" width="13.28515625" style="439" bestFit="1" customWidth="1"/>
    <col min="2819" max="2819" width="12.42578125" style="439" customWidth="1"/>
    <col min="2820" max="2820" width="10.5703125" style="439" customWidth="1"/>
    <col min="2821" max="2821" width="14.140625" style="439" customWidth="1"/>
    <col min="2822" max="2822" width="11.42578125" style="439"/>
    <col min="2823" max="2823" width="12.42578125" style="439" customWidth="1"/>
    <col min="2824" max="2824" width="6.85546875" style="439" customWidth="1"/>
    <col min="2825" max="2825" width="7" style="439" customWidth="1"/>
    <col min="2826" max="2826" width="10.28515625" style="439" customWidth="1"/>
    <col min="2827" max="2827" width="15" style="439" customWidth="1"/>
    <col min="2828" max="2828" width="11.5703125" style="439" customWidth="1"/>
    <col min="2829" max="2829" width="16.5703125" style="439" customWidth="1"/>
    <col min="2830" max="2830" width="18.85546875" style="439" customWidth="1"/>
    <col min="2831" max="2831" width="13.7109375" style="439" customWidth="1"/>
    <col min="2832" max="2832" width="19" style="439" customWidth="1"/>
    <col min="2833" max="2833" width="20.85546875" style="439" customWidth="1"/>
    <col min="2834" max="2834" width="17.7109375" style="439" customWidth="1"/>
    <col min="2835" max="2835" width="8.140625" style="439" customWidth="1"/>
    <col min="2836" max="2836" width="7.5703125" style="439" customWidth="1"/>
    <col min="2837" max="2837" width="9.28515625" style="439" customWidth="1"/>
    <col min="2838" max="2838" width="8.85546875" style="439" customWidth="1"/>
    <col min="2839" max="2839" width="8.42578125" style="439" customWidth="1"/>
    <col min="2840" max="2840" width="7" style="439" customWidth="1"/>
    <col min="2841" max="2841" width="6.85546875" style="439" customWidth="1"/>
    <col min="2842" max="2846" width="6.28515625" style="439" bestFit="1" customWidth="1"/>
    <col min="2847" max="2847" width="6.85546875" style="439" customWidth="1"/>
    <col min="2848" max="2848" width="6.7109375" style="439" customWidth="1"/>
    <col min="2849" max="2849" width="5.42578125" style="439" bestFit="1" customWidth="1"/>
    <col min="2850" max="2850" width="6.42578125" style="439" customWidth="1"/>
    <col min="2851" max="2851" width="5.42578125" style="439" bestFit="1" customWidth="1"/>
    <col min="2852" max="2852" width="6" style="439" customWidth="1"/>
    <col min="2853" max="2853" width="6.140625" style="439" customWidth="1"/>
    <col min="2854" max="2854" width="4.5703125" style="439" customWidth="1"/>
    <col min="2855" max="2855" width="6" style="439" customWidth="1"/>
    <col min="2856" max="2856" width="4.140625" style="439" customWidth="1"/>
    <col min="2857" max="2857" width="4.85546875" style="439" customWidth="1"/>
    <col min="2858" max="2858" width="4.42578125" style="439" customWidth="1"/>
    <col min="2859" max="3072" width="11.42578125" style="439"/>
    <col min="3073" max="3073" width="9.42578125" style="439" customWidth="1"/>
    <col min="3074" max="3074" width="13.28515625" style="439" bestFit="1" customWidth="1"/>
    <col min="3075" max="3075" width="12.42578125" style="439" customWidth="1"/>
    <col min="3076" max="3076" width="10.5703125" style="439" customWidth="1"/>
    <col min="3077" max="3077" width="14.140625" style="439" customWidth="1"/>
    <col min="3078" max="3078" width="11.42578125" style="439"/>
    <col min="3079" max="3079" width="12.42578125" style="439" customWidth="1"/>
    <col min="3080" max="3080" width="6.85546875" style="439" customWidth="1"/>
    <col min="3081" max="3081" width="7" style="439" customWidth="1"/>
    <col min="3082" max="3082" width="10.28515625" style="439" customWidth="1"/>
    <col min="3083" max="3083" width="15" style="439" customWidth="1"/>
    <col min="3084" max="3084" width="11.5703125" style="439" customWidth="1"/>
    <col min="3085" max="3085" width="16.5703125" style="439" customWidth="1"/>
    <col min="3086" max="3086" width="18.85546875" style="439" customWidth="1"/>
    <col min="3087" max="3087" width="13.7109375" style="439" customWidth="1"/>
    <col min="3088" max="3088" width="19" style="439" customWidth="1"/>
    <col min="3089" max="3089" width="20.85546875" style="439" customWidth="1"/>
    <col min="3090" max="3090" width="17.7109375" style="439" customWidth="1"/>
    <col min="3091" max="3091" width="8.140625" style="439" customWidth="1"/>
    <col min="3092" max="3092" width="7.5703125" style="439" customWidth="1"/>
    <col min="3093" max="3093" width="9.28515625" style="439" customWidth="1"/>
    <col min="3094" max="3094" width="8.85546875" style="439" customWidth="1"/>
    <col min="3095" max="3095" width="8.42578125" style="439" customWidth="1"/>
    <col min="3096" max="3096" width="7" style="439" customWidth="1"/>
    <col min="3097" max="3097" width="6.85546875" style="439" customWidth="1"/>
    <col min="3098" max="3102" width="6.28515625" style="439" bestFit="1" customWidth="1"/>
    <col min="3103" max="3103" width="6.85546875" style="439" customWidth="1"/>
    <col min="3104" max="3104" width="6.7109375" style="439" customWidth="1"/>
    <col min="3105" max="3105" width="5.42578125" style="439" bestFit="1" customWidth="1"/>
    <col min="3106" max="3106" width="6.42578125" style="439" customWidth="1"/>
    <col min="3107" max="3107" width="5.42578125" style="439" bestFit="1" customWidth="1"/>
    <col min="3108" max="3108" width="6" style="439" customWidth="1"/>
    <col min="3109" max="3109" width="6.140625" style="439" customWidth="1"/>
    <col min="3110" max="3110" width="4.5703125" style="439" customWidth="1"/>
    <col min="3111" max="3111" width="6" style="439" customWidth="1"/>
    <col min="3112" max="3112" width="4.140625" style="439" customWidth="1"/>
    <col min="3113" max="3113" width="4.85546875" style="439" customWidth="1"/>
    <col min="3114" max="3114" width="4.42578125" style="439" customWidth="1"/>
    <col min="3115" max="3328" width="11.42578125" style="439"/>
    <col min="3329" max="3329" width="9.42578125" style="439" customWidth="1"/>
    <col min="3330" max="3330" width="13.28515625" style="439" bestFit="1" customWidth="1"/>
    <col min="3331" max="3331" width="12.42578125" style="439" customWidth="1"/>
    <col min="3332" max="3332" width="10.5703125" style="439" customWidth="1"/>
    <col min="3333" max="3333" width="14.140625" style="439" customWidth="1"/>
    <col min="3334" max="3334" width="11.42578125" style="439"/>
    <col min="3335" max="3335" width="12.42578125" style="439" customWidth="1"/>
    <col min="3336" max="3336" width="6.85546875" style="439" customWidth="1"/>
    <col min="3337" max="3337" width="7" style="439" customWidth="1"/>
    <col min="3338" max="3338" width="10.28515625" style="439" customWidth="1"/>
    <col min="3339" max="3339" width="15" style="439" customWidth="1"/>
    <col min="3340" max="3340" width="11.5703125" style="439" customWidth="1"/>
    <col min="3341" max="3341" width="16.5703125" style="439" customWidth="1"/>
    <col min="3342" max="3342" width="18.85546875" style="439" customWidth="1"/>
    <col min="3343" max="3343" width="13.7109375" style="439" customWidth="1"/>
    <col min="3344" max="3344" width="19" style="439" customWidth="1"/>
    <col min="3345" max="3345" width="20.85546875" style="439" customWidth="1"/>
    <col min="3346" max="3346" width="17.7109375" style="439" customWidth="1"/>
    <col min="3347" max="3347" width="8.140625" style="439" customWidth="1"/>
    <col min="3348" max="3348" width="7.5703125" style="439" customWidth="1"/>
    <col min="3349" max="3349" width="9.28515625" style="439" customWidth="1"/>
    <col min="3350" max="3350" width="8.85546875" style="439" customWidth="1"/>
    <col min="3351" max="3351" width="8.42578125" style="439" customWidth="1"/>
    <col min="3352" max="3352" width="7" style="439" customWidth="1"/>
    <col min="3353" max="3353" width="6.85546875" style="439" customWidth="1"/>
    <col min="3354" max="3358" width="6.28515625" style="439" bestFit="1" customWidth="1"/>
    <col min="3359" max="3359" width="6.85546875" style="439" customWidth="1"/>
    <col min="3360" max="3360" width="6.7109375" style="439" customWidth="1"/>
    <col min="3361" max="3361" width="5.42578125" style="439" bestFit="1" customWidth="1"/>
    <col min="3362" max="3362" width="6.42578125" style="439" customWidth="1"/>
    <col min="3363" max="3363" width="5.42578125" style="439" bestFit="1" customWidth="1"/>
    <col min="3364" max="3364" width="6" style="439" customWidth="1"/>
    <col min="3365" max="3365" width="6.140625" style="439" customWidth="1"/>
    <col min="3366" max="3366" width="4.5703125" style="439" customWidth="1"/>
    <col min="3367" max="3367" width="6" style="439" customWidth="1"/>
    <col min="3368" max="3368" width="4.140625" style="439" customWidth="1"/>
    <col min="3369" max="3369" width="4.85546875" style="439" customWidth="1"/>
    <col min="3370" max="3370" width="4.42578125" style="439" customWidth="1"/>
    <col min="3371" max="3584" width="11.42578125" style="439"/>
    <col min="3585" max="3585" width="9.42578125" style="439" customWidth="1"/>
    <col min="3586" max="3586" width="13.28515625" style="439" bestFit="1" customWidth="1"/>
    <col min="3587" max="3587" width="12.42578125" style="439" customWidth="1"/>
    <col min="3588" max="3588" width="10.5703125" style="439" customWidth="1"/>
    <col min="3589" max="3589" width="14.140625" style="439" customWidth="1"/>
    <col min="3590" max="3590" width="11.42578125" style="439"/>
    <col min="3591" max="3591" width="12.42578125" style="439" customWidth="1"/>
    <col min="3592" max="3592" width="6.85546875" style="439" customWidth="1"/>
    <col min="3593" max="3593" width="7" style="439" customWidth="1"/>
    <col min="3594" max="3594" width="10.28515625" style="439" customWidth="1"/>
    <col min="3595" max="3595" width="15" style="439" customWidth="1"/>
    <col min="3596" max="3596" width="11.5703125" style="439" customWidth="1"/>
    <col min="3597" max="3597" width="16.5703125" style="439" customWidth="1"/>
    <col min="3598" max="3598" width="18.85546875" style="439" customWidth="1"/>
    <col min="3599" max="3599" width="13.7109375" style="439" customWidth="1"/>
    <col min="3600" max="3600" width="19" style="439" customWidth="1"/>
    <col min="3601" max="3601" width="20.85546875" style="439" customWidth="1"/>
    <col min="3602" max="3602" width="17.7109375" style="439" customWidth="1"/>
    <col min="3603" max="3603" width="8.140625" style="439" customWidth="1"/>
    <col min="3604" max="3604" width="7.5703125" style="439" customWidth="1"/>
    <col min="3605" max="3605" width="9.28515625" style="439" customWidth="1"/>
    <col min="3606" max="3606" width="8.85546875" style="439" customWidth="1"/>
    <col min="3607" max="3607" width="8.42578125" style="439" customWidth="1"/>
    <col min="3608" max="3608" width="7" style="439" customWidth="1"/>
    <col min="3609" max="3609" width="6.85546875" style="439" customWidth="1"/>
    <col min="3610" max="3614" width="6.28515625" style="439" bestFit="1" customWidth="1"/>
    <col min="3615" max="3615" width="6.85546875" style="439" customWidth="1"/>
    <col min="3616" max="3616" width="6.7109375" style="439" customWidth="1"/>
    <col min="3617" max="3617" width="5.42578125" style="439" bestFit="1" customWidth="1"/>
    <col min="3618" max="3618" width="6.42578125" style="439" customWidth="1"/>
    <col min="3619" max="3619" width="5.42578125" style="439" bestFit="1" customWidth="1"/>
    <col min="3620" max="3620" width="6" style="439" customWidth="1"/>
    <col min="3621" max="3621" width="6.140625" style="439" customWidth="1"/>
    <col min="3622" max="3622" width="4.5703125" style="439" customWidth="1"/>
    <col min="3623" max="3623" width="6" style="439" customWidth="1"/>
    <col min="3624" max="3624" width="4.140625" style="439" customWidth="1"/>
    <col min="3625" max="3625" width="4.85546875" style="439" customWidth="1"/>
    <col min="3626" max="3626" width="4.42578125" style="439" customWidth="1"/>
    <col min="3627" max="3840" width="11.42578125" style="439"/>
    <col min="3841" max="3841" width="9.42578125" style="439" customWidth="1"/>
    <col min="3842" max="3842" width="13.28515625" style="439" bestFit="1" customWidth="1"/>
    <col min="3843" max="3843" width="12.42578125" style="439" customWidth="1"/>
    <col min="3844" max="3844" width="10.5703125" style="439" customWidth="1"/>
    <col min="3845" max="3845" width="14.140625" style="439" customWidth="1"/>
    <col min="3846" max="3846" width="11.42578125" style="439"/>
    <col min="3847" max="3847" width="12.42578125" style="439" customWidth="1"/>
    <col min="3848" max="3848" width="6.85546875" style="439" customWidth="1"/>
    <col min="3849" max="3849" width="7" style="439" customWidth="1"/>
    <col min="3850" max="3850" width="10.28515625" style="439" customWidth="1"/>
    <col min="3851" max="3851" width="15" style="439" customWidth="1"/>
    <col min="3852" max="3852" width="11.5703125" style="439" customWidth="1"/>
    <col min="3853" max="3853" width="16.5703125" style="439" customWidth="1"/>
    <col min="3854" max="3854" width="18.85546875" style="439" customWidth="1"/>
    <col min="3855" max="3855" width="13.7109375" style="439" customWidth="1"/>
    <col min="3856" max="3856" width="19" style="439" customWidth="1"/>
    <col min="3857" max="3857" width="20.85546875" style="439" customWidth="1"/>
    <col min="3858" max="3858" width="17.7109375" style="439" customWidth="1"/>
    <col min="3859" max="3859" width="8.140625" style="439" customWidth="1"/>
    <col min="3860" max="3860" width="7.5703125" style="439" customWidth="1"/>
    <col min="3861" max="3861" width="9.28515625" style="439" customWidth="1"/>
    <col min="3862" max="3862" width="8.85546875" style="439" customWidth="1"/>
    <col min="3863" max="3863" width="8.42578125" style="439" customWidth="1"/>
    <col min="3864" max="3864" width="7" style="439" customWidth="1"/>
    <col min="3865" max="3865" width="6.85546875" style="439" customWidth="1"/>
    <col min="3866" max="3870" width="6.28515625" style="439" bestFit="1" customWidth="1"/>
    <col min="3871" max="3871" width="6.85546875" style="439" customWidth="1"/>
    <col min="3872" max="3872" width="6.7109375" style="439" customWidth="1"/>
    <col min="3873" max="3873" width="5.42578125" style="439" bestFit="1" customWidth="1"/>
    <col min="3874" max="3874" width="6.42578125" style="439" customWidth="1"/>
    <col min="3875" max="3875" width="5.42578125" style="439" bestFit="1" customWidth="1"/>
    <col min="3876" max="3876" width="6" style="439" customWidth="1"/>
    <col min="3877" max="3877" width="6.140625" style="439" customWidth="1"/>
    <col min="3878" max="3878" width="4.5703125" style="439" customWidth="1"/>
    <col min="3879" max="3879" width="6" style="439" customWidth="1"/>
    <col min="3880" max="3880" width="4.140625" style="439" customWidth="1"/>
    <col min="3881" max="3881" width="4.85546875" style="439" customWidth="1"/>
    <col min="3882" max="3882" width="4.42578125" style="439" customWidth="1"/>
    <col min="3883" max="4096" width="11.42578125" style="439"/>
    <col min="4097" max="4097" width="9.42578125" style="439" customWidth="1"/>
    <col min="4098" max="4098" width="13.28515625" style="439" bestFit="1" customWidth="1"/>
    <col min="4099" max="4099" width="12.42578125" style="439" customWidth="1"/>
    <col min="4100" max="4100" width="10.5703125" style="439" customWidth="1"/>
    <col min="4101" max="4101" width="14.140625" style="439" customWidth="1"/>
    <col min="4102" max="4102" width="11.42578125" style="439"/>
    <col min="4103" max="4103" width="12.42578125" style="439" customWidth="1"/>
    <col min="4104" max="4104" width="6.85546875" style="439" customWidth="1"/>
    <col min="4105" max="4105" width="7" style="439" customWidth="1"/>
    <col min="4106" max="4106" width="10.28515625" style="439" customWidth="1"/>
    <col min="4107" max="4107" width="15" style="439" customWidth="1"/>
    <col min="4108" max="4108" width="11.5703125" style="439" customWidth="1"/>
    <col min="4109" max="4109" width="16.5703125" style="439" customWidth="1"/>
    <col min="4110" max="4110" width="18.85546875" style="439" customWidth="1"/>
    <col min="4111" max="4111" width="13.7109375" style="439" customWidth="1"/>
    <col min="4112" max="4112" width="19" style="439" customWidth="1"/>
    <col min="4113" max="4113" width="20.85546875" style="439" customWidth="1"/>
    <col min="4114" max="4114" width="17.7109375" style="439" customWidth="1"/>
    <col min="4115" max="4115" width="8.140625" style="439" customWidth="1"/>
    <col min="4116" max="4116" width="7.5703125" style="439" customWidth="1"/>
    <col min="4117" max="4117" width="9.28515625" style="439" customWidth="1"/>
    <col min="4118" max="4118" width="8.85546875" style="439" customWidth="1"/>
    <col min="4119" max="4119" width="8.42578125" style="439" customWidth="1"/>
    <col min="4120" max="4120" width="7" style="439" customWidth="1"/>
    <col min="4121" max="4121" width="6.85546875" style="439" customWidth="1"/>
    <col min="4122" max="4126" width="6.28515625" style="439" bestFit="1" customWidth="1"/>
    <col min="4127" max="4127" width="6.85546875" style="439" customWidth="1"/>
    <col min="4128" max="4128" width="6.7109375" style="439" customWidth="1"/>
    <col min="4129" max="4129" width="5.42578125" style="439" bestFit="1" customWidth="1"/>
    <col min="4130" max="4130" width="6.42578125" style="439" customWidth="1"/>
    <col min="4131" max="4131" width="5.42578125" style="439" bestFit="1" customWidth="1"/>
    <col min="4132" max="4132" width="6" style="439" customWidth="1"/>
    <col min="4133" max="4133" width="6.140625" style="439" customWidth="1"/>
    <col min="4134" max="4134" width="4.5703125" style="439" customWidth="1"/>
    <col min="4135" max="4135" width="6" style="439" customWidth="1"/>
    <col min="4136" max="4136" width="4.140625" style="439" customWidth="1"/>
    <col min="4137" max="4137" width="4.85546875" style="439" customWidth="1"/>
    <col min="4138" max="4138" width="4.42578125" style="439" customWidth="1"/>
    <col min="4139" max="4352" width="11.42578125" style="439"/>
    <col min="4353" max="4353" width="9.42578125" style="439" customWidth="1"/>
    <col min="4354" max="4354" width="13.28515625" style="439" bestFit="1" customWidth="1"/>
    <col min="4355" max="4355" width="12.42578125" style="439" customWidth="1"/>
    <col min="4356" max="4356" width="10.5703125" style="439" customWidth="1"/>
    <col min="4357" max="4357" width="14.140625" style="439" customWidth="1"/>
    <col min="4358" max="4358" width="11.42578125" style="439"/>
    <col min="4359" max="4359" width="12.42578125" style="439" customWidth="1"/>
    <col min="4360" max="4360" width="6.85546875" style="439" customWidth="1"/>
    <col min="4361" max="4361" width="7" style="439" customWidth="1"/>
    <col min="4362" max="4362" width="10.28515625" style="439" customWidth="1"/>
    <col min="4363" max="4363" width="15" style="439" customWidth="1"/>
    <col min="4364" max="4364" width="11.5703125" style="439" customWidth="1"/>
    <col min="4365" max="4365" width="16.5703125" style="439" customWidth="1"/>
    <col min="4366" max="4366" width="18.85546875" style="439" customWidth="1"/>
    <col min="4367" max="4367" width="13.7109375" style="439" customWidth="1"/>
    <col min="4368" max="4368" width="19" style="439" customWidth="1"/>
    <col min="4369" max="4369" width="20.85546875" style="439" customWidth="1"/>
    <col min="4370" max="4370" width="17.7109375" style="439" customWidth="1"/>
    <col min="4371" max="4371" width="8.140625" style="439" customWidth="1"/>
    <col min="4372" max="4372" width="7.5703125" style="439" customWidth="1"/>
    <col min="4373" max="4373" width="9.28515625" style="439" customWidth="1"/>
    <col min="4374" max="4374" width="8.85546875" style="439" customWidth="1"/>
    <col min="4375" max="4375" width="8.42578125" style="439" customWidth="1"/>
    <col min="4376" max="4376" width="7" style="439" customWidth="1"/>
    <col min="4377" max="4377" width="6.85546875" style="439" customWidth="1"/>
    <col min="4378" max="4382" width="6.28515625" style="439" bestFit="1" customWidth="1"/>
    <col min="4383" max="4383" width="6.85546875" style="439" customWidth="1"/>
    <col min="4384" max="4384" width="6.7109375" style="439" customWidth="1"/>
    <col min="4385" max="4385" width="5.42578125" style="439" bestFit="1" customWidth="1"/>
    <col min="4386" max="4386" width="6.42578125" style="439" customWidth="1"/>
    <col min="4387" max="4387" width="5.42578125" style="439" bestFit="1" customWidth="1"/>
    <col min="4388" max="4388" width="6" style="439" customWidth="1"/>
    <col min="4389" max="4389" width="6.140625" style="439" customWidth="1"/>
    <col min="4390" max="4390" width="4.5703125" style="439" customWidth="1"/>
    <col min="4391" max="4391" width="6" style="439" customWidth="1"/>
    <col min="4392" max="4392" width="4.140625" style="439" customWidth="1"/>
    <col min="4393" max="4393" width="4.85546875" style="439" customWidth="1"/>
    <col min="4394" max="4394" width="4.42578125" style="439" customWidth="1"/>
    <col min="4395" max="4608" width="11.42578125" style="439"/>
    <col min="4609" max="4609" width="9.42578125" style="439" customWidth="1"/>
    <col min="4610" max="4610" width="13.28515625" style="439" bestFit="1" customWidth="1"/>
    <col min="4611" max="4611" width="12.42578125" style="439" customWidth="1"/>
    <col min="4612" max="4612" width="10.5703125" style="439" customWidth="1"/>
    <col min="4613" max="4613" width="14.140625" style="439" customWidth="1"/>
    <col min="4614" max="4614" width="11.42578125" style="439"/>
    <col min="4615" max="4615" width="12.42578125" style="439" customWidth="1"/>
    <col min="4616" max="4616" width="6.85546875" style="439" customWidth="1"/>
    <col min="4617" max="4617" width="7" style="439" customWidth="1"/>
    <col min="4618" max="4618" width="10.28515625" style="439" customWidth="1"/>
    <col min="4619" max="4619" width="15" style="439" customWidth="1"/>
    <col min="4620" max="4620" width="11.5703125" style="439" customWidth="1"/>
    <col min="4621" max="4621" width="16.5703125" style="439" customWidth="1"/>
    <col min="4622" max="4622" width="18.85546875" style="439" customWidth="1"/>
    <col min="4623" max="4623" width="13.7109375" style="439" customWidth="1"/>
    <col min="4624" max="4624" width="19" style="439" customWidth="1"/>
    <col min="4625" max="4625" width="20.85546875" style="439" customWidth="1"/>
    <col min="4626" max="4626" width="17.7109375" style="439" customWidth="1"/>
    <col min="4627" max="4627" width="8.140625" style="439" customWidth="1"/>
    <col min="4628" max="4628" width="7.5703125" style="439" customWidth="1"/>
    <col min="4629" max="4629" width="9.28515625" style="439" customWidth="1"/>
    <col min="4630" max="4630" width="8.85546875" style="439" customWidth="1"/>
    <col min="4631" max="4631" width="8.42578125" style="439" customWidth="1"/>
    <col min="4632" max="4632" width="7" style="439" customWidth="1"/>
    <col min="4633" max="4633" width="6.85546875" style="439" customWidth="1"/>
    <col min="4634" max="4638" width="6.28515625" style="439" bestFit="1" customWidth="1"/>
    <col min="4639" max="4639" width="6.85546875" style="439" customWidth="1"/>
    <col min="4640" max="4640" width="6.7109375" style="439" customWidth="1"/>
    <col min="4641" max="4641" width="5.42578125" style="439" bestFit="1" customWidth="1"/>
    <col min="4642" max="4642" width="6.42578125" style="439" customWidth="1"/>
    <col min="4643" max="4643" width="5.42578125" style="439" bestFit="1" customWidth="1"/>
    <col min="4644" max="4644" width="6" style="439" customWidth="1"/>
    <col min="4645" max="4645" width="6.140625" style="439" customWidth="1"/>
    <col min="4646" max="4646" width="4.5703125" style="439" customWidth="1"/>
    <col min="4647" max="4647" width="6" style="439" customWidth="1"/>
    <col min="4648" max="4648" width="4.140625" style="439" customWidth="1"/>
    <col min="4649" max="4649" width="4.85546875" style="439" customWidth="1"/>
    <col min="4650" max="4650" width="4.42578125" style="439" customWidth="1"/>
    <col min="4651" max="4864" width="11.42578125" style="439"/>
    <col min="4865" max="4865" width="9.42578125" style="439" customWidth="1"/>
    <col min="4866" max="4866" width="13.28515625" style="439" bestFit="1" customWidth="1"/>
    <col min="4867" max="4867" width="12.42578125" style="439" customWidth="1"/>
    <col min="4868" max="4868" width="10.5703125" style="439" customWidth="1"/>
    <col min="4869" max="4869" width="14.140625" style="439" customWidth="1"/>
    <col min="4870" max="4870" width="11.42578125" style="439"/>
    <col min="4871" max="4871" width="12.42578125" style="439" customWidth="1"/>
    <col min="4872" max="4872" width="6.85546875" style="439" customWidth="1"/>
    <col min="4873" max="4873" width="7" style="439" customWidth="1"/>
    <col min="4874" max="4874" width="10.28515625" style="439" customWidth="1"/>
    <col min="4875" max="4875" width="15" style="439" customWidth="1"/>
    <col min="4876" max="4876" width="11.5703125" style="439" customWidth="1"/>
    <col min="4877" max="4877" width="16.5703125" style="439" customWidth="1"/>
    <col min="4878" max="4878" width="18.85546875" style="439" customWidth="1"/>
    <col min="4879" max="4879" width="13.7109375" style="439" customWidth="1"/>
    <col min="4880" max="4880" width="19" style="439" customWidth="1"/>
    <col min="4881" max="4881" width="20.85546875" style="439" customWidth="1"/>
    <col min="4882" max="4882" width="17.7109375" style="439" customWidth="1"/>
    <col min="4883" max="4883" width="8.140625" style="439" customWidth="1"/>
    <col min="4884" max="4884" width="7.5703125" style="439" customWidth="1"/>
    <col min="4885" max="4885" width="9.28515625" style="439" customWidth="1"/>
    <col min="4886" max="4886" width="8.85546875" style="439" customWidth="1"/>
    <col min="4887" max="4887" width="8.42578125" style="439" customWidth="1"/>
    <col min="4888" max="4888" width="7" style="439" customWidth="1"/>
    <col min="4889" max="4889" width="6.85546875" style="439" customWidth="1"/>
    <col min="4890" max="4894" width="6.28515625" style="439" bestFit="1" customWidth="1"/>
    <col min="4895" max="4895" width="6.85546875" style="439" customWidth="1"/>
    <col min="4896" max="4896" width="6.7109375" style="439" customWidth="1"/>
    <col min="4897" max="4897" width="5.42578125" style="439" bestFit="1" customWidth="1"/>
    <col min="4898" max="4898" width="6.42578125" style="439" customWidth="1"/>
    <col min="4899" max="4899" width="5.42578125" style="439" bestFit="1" customWidth="1"/>
    <col min="4900" max="4900" width="6" style="439" customWidth="1"/>
    <col min="4901" max="4901" width="6.140625" style="439" customWidth="1"/>
    <col min="4902" max="4902" width="4.5703125" style="439" customWidth="1"/>
    <col min="4903" max="4903" width="6" style="439" customWidth="1"/>
    <col min="4904" max="4904" width="4.140625" style="439" customWidth="1"/>
    <col min="4905" max="4905" width="4.85546875" style="439" customWidth="1"/>
    <col min="4906" max="4906" width="4.42578125" style="439" customWidth="1"/>
    <col min="4907" max="5120" width="11.42578125" style="439"/>
    <col min="5121" max="5121" width="9.42578125" style="439" customWidth="1"/>
    <col min="5122" max="5122" width="13.28515625" style="439" bestFit="1" customWidth="1"/>
    <col min="5123" max="5123" width="12.42578125" style="439" customWidth="1"/>
    <col min="5124" max="5124" width="10.5703125" style="439" customWidth="1"/>
    <col min="5125" max="5125" width="14.140625" style="439" customWidth="1"/>
    <col min="5126" max="5126" width="11.42578125" style="439"/>
    <col min="5127" max="5127" width="12.42578125" style="439" customWidth="1"/>
    <col min="5128" max="5128" width="6.85546875" style="439" customWidth="1"/>
    <col min="5129" max="5129" width="7" style="439" customWidth="1"/>
    <col min="5130" max="5130" width="10.28515625" style="439" customWidth="1"/>
    <col min="5131" max="5131" width="15" style="439" customWidth="1"/>
    <col min="5132" max="5132" width="11.5703125" style="439" customWidth="1"/>
    <col min="5133" max="5133" width="16.5703125" style="439" customWidth="1"/>
    <col min="5134" max="5134" width="18.85546875" style="439" customWidth="1"/>
    <col min="5135" max="5135" width="13.7109375" style="439" customWidth="1"/>
    <col min="5136" max="5136" width="19" style="439" customWidth="1"/>
    <col min="5137" max="5137" width="20.85546875" style="439" customWidth="1"/>
    <col min="5138" max="5138" width="17.7109375" style="439" customWidth="1"/>
    <col min="5139" max="5139" width="8.140625" style="439" customWidth="1"/>
    <col min="5140" max="5140" width="7.5703125" style="439" customWidth="1"/>
    <col min="5141" max="5141" width="9.28515625" style="439" customWidth="1"/>
    <col min="5142" max="5142" width="8.85546875" style="439" customWidth="1"/>
    <col min="5143" max="5143" width="8.42578125" style="439" customWidth="1"/>
    <col min="5144" max="5144" width="7" style="439" customWidth="1"/>
    <col min="5145" max="5145" width="6.85546875" style="439" customWidth="1"/>
    <col min="5146" max="5150" width="6.28515625" style="439" bestFit="1" customWidth="1"/>
    <col min="5151" max="5151" width="6.85546875" style="439" customWidth="1"/>
    <col min="5152" max="5152" width="6.7109375" style="439" customWidth="1"/>
    <col min="5153" max="5153" width="5.42578125" style="439" bestFit="1" customWidth="1"/>
    <col min="5154" max="5154" width="6.42578125" style="439" customWidth="1"/>
    <col min="5155" max="5155" width="5.42578125" style="439" bestFit="1" customWidth="1"/>
    <col min="5156" max="5156" width="6" style="439" customWidth="1"/>
    <col min="5157" max="5157" width="6.140625" style="439" customWidth="1"/>
    <col min="5158" max="5158" width="4.5703125" style="439" customWidth="1"/>
    <col min="5159" max="5159" width="6" style="439" customWidth="1"/>
    <col min="5160" max="5160" width="4.140625" style="439" customWidth="1"/>
    <col min="5161" max="5161" width="4.85546875" style="439" customWidth="1"/>
    <col min="5162" max="5162" width="4.42578125" style="439" customWidth="1"/>
    <col min="5163" max="5376" width="11.42578125" style="439"/>
    <col min="5377" max="5377" width="9.42578125" style="439" customWidth="1"/>
    <col min="5378" max="5378" width="13.28515625" style="439" bestFit="1" customWidth="1"/>
    <col min="5379" max="5379" width="12.42578125" style="439" customWidth="1"/>
    <col min="5380" max="5380" width="10.5703125" style="439" customWidth="1"/>
    <col min="5381" max="5381" width="14.140625" style="439" customWidth="1"/>
    <col min="5382" max="5382" width="11.42578125" style="439"/>
    <col min="5383" max="5383" width="12.42578125" style="439" customWidth="1"/>
    <col min="5384" max="5384" width="6.85546875" style="439" customWidth="1"/>
    <col min="5385" max="5385" width="7" style="439" customWidth="1"/>
    <col min="5386" max="5386" width="10.28515625" style="439" customWidth="1"/>
    <col min="5387" max="5387" width="15" style="439" customWidth="1"/>
    <col min="5388" max="5388" width="11.5703125" style="439" customWidth="1"/>
    <col min="5389" max="5389" width="16.5703125" style="439" customWidth="1"/>
    <col min="5390" max="5390" width="18.85546875" style="439" customWidth="1"/>
    <col min="5391" max="5391" width="13.7109375" style="439" customWidth="1"/>
    <col min="5392" max="5392" width="19" style="439" customWidth="1"/>
    <col min="5393" max="5393" width="20.85546875" style="439" customWidth="1"/>
    <col min="5394" max="5394" width="17.7109375" style="439" customWidth="1"/>
    <col min="5395" max="5395" width="8.140625" style="439" customWidth="1"/>
    <col min="5396" max="5396" width="7.5703125" style="439" customWidth="1"/>
    <col min="5397" max="5397" width="9.28515625" style="439" customWidth="1"/>
    <col min="5398" max="5398" width="8.85546875" style="439" customWidth="1"/>
    <col min="5399" max="5399" width="8.42578125" style="439" customWidth="1"/>
    <col min="5400" max="5400" width="7" style="439" customWidth="1"/>
    <col min="5401" max="5401" width="6.85546875" style="439" customWidth="1"/>
    <col min="5402" max="5406" width="6.28515625" style="439" bestFit="1" customWidth="1"/>
    <col min="5407" max="5407" width="6.85546875" style="439" customWidth="1"/>
    <col min="5408" max="5408" width="6.7109375" style="439" customWidth="1"/>
    <col min="5409" max="5409" width="5.42578125" style="439" bestFit="1" customWidth="1"/>
    <col min="5410" max="5410" width="6.42578125" style="439" customWidth="1"/>
    <col min="5411" max="5411" width="5.42578125" style="439" bestFit="1" customWidth="1"/>
    <col min="5412" max="5412" width="6" style="439" customWidth="1"/>
    <col min="5413" max="5413" width="6.140625" style="439" customWidth="1"/>
    <col min="5414" max="5414" width="4.5703125" style="439" customWidth="1"/>
    <col min="5415" max="5415" width="6" style="439" customWidth="1"/>
    <col min="5416" max="5416" width="4.140625" style="439" customWidth="1"/>
    <col min="5417" max="5417" width="4.85546875" style="439" customWidth="1"/>
    <col min="5418" max="5418" width="4.42578125" style="439" customWidth="1"/>
    <col min="5419" max="5632" width="11.42578125" style="439"/>
    <col min="5633" max="5633" width="9.42578125" style="439" customWidth="1"/>
    <col min="5634" max="5634" width="13.28515625" style="439" bestFit="1" customWidth="1"/>
    <col min="5635" max="5635" width="12.42578125" style="439" customWidth="1"/>
    <col min="5636" max="5636" width="10.5703125" style="439" customWidth="1"/>
    <col min="5637" max="5637" width="14.140625" style="439" customWidth="1"/>
    <col min="5638" max="5638" width="11.42578125" style="439"/>
    <col min="5639" max="5639" width="12.42578125" style="439" customWidth="1"/>
    <col min="5640" max="5640" width="6.85546875" style="439" customWidth="1"/>
    <col min="5641" max="5641" width="7" style="439" customWidth="1"/>
    <col min="5642" max="5642" width="10.28515625" style="439" customWidth="1"/>
    <col min="5643" max="5643" width="15" style="439" customWidth="1"/>
    <col min="5644" max="5644" width="11.5703125" style="439" customWidth="1"/>
    <col min="5645" max="5645" width="16.5703125" style="439" customWidth="1"/>
    <col min="5646" max="5646" width="18.85546875" style="439" customWidth="1"/>
    <col min="5647" max="5647" width="13.7109375" style="439" customWidth="1"/>
    <col min="5648" max="5648" width="19" style="439" customWidth="1"/>
    <col min="5649" max="5649" width="20.85546875" style="439" customWidth="1"/>
    <col min="5650" max="5650" width="17.7109375" style="439" customWidth="1"/>
    <col min="5651" max="5651" width="8.140625" style="439" customWidth="1"/>
    <col min="5652" max="5652" width="7.5703125" style="439" customWidth="1"/>
    <col min="5653" max="5653" width="9.28515625" style="439" customWidth="1"/>
    <col min="5654" max="5654" width="8.85546875" style="439" customWidth="1"/>
    <col min="5655" max="5655" width="8.42578125" style="439" customWidth="1"/>
    <col min="5656" max="5656" width="7" style="439" customWidth="1"/>
    <col min="5657" max="5657" width="6.85546875" style="439" customWidth="1"/>
    <col min="5658" max="5662" width="6.28515625" style="439" bestFit="1" customWidth="1"/>
    <col min="5663" max="5663" width="6.85546875" style="439" customWidth="1"/>
    <col min="5664" max="5664" width="6.7109375" style="439" customWidth="1"/>
    <col min="5665" max="5665" width="5.42578125" style="439" bestFit="1" customWidth="1"/>
    <col min="5666" max="5666" width="6.42578125" style="439" customWidth="1"/>
    <col min="5667" max="5667" width="5.42578125" style="439" bestFit="1" customWidth="1"/>
    <col min="5668" max="5668" width="6" style="439" customWidth="1"/>
    <col min="5669" max="5669" width="6.140625" style="439" customWidth="1"/>
    <col min="5670" max="5670" width="4.5703125" style="439" customWidth="1"/>
    <col min="5671" max="5671" width="6" style="439" customWidth="1"/>
    <col min="5672" max="5672" width="4.140625" style="439" customWidth="1"/>
    <col min="5673" max="5673" width="4.85546875" style="439" customWidth="1"/>
    <col min="5674" max="5674" width="4.42578125" style="439" customWidth="1"/>
    <col min="5675" max="5888" width="11.42578125" style="439"/>
    <col min="5889" max="5889" width="9.42578125" style="439" customWidth="1"/>
    <col min="5890" max="5890" width="13.28515625" style="439" bestFit="1" customWidth="1"/>
    <col min="5891" max="5891" width="12.42578125" style="439" customWidth="1"/>
    <col min="5892" max="5892" width="10.5703125" style="439" customWidth="1"/>
    <col min="5893" max="5893" width="14.140625" style="439" customWidth="1"/>
    <col min="5894" max="5894" width="11.42578125" style="439"/>
    <col min="5895" max="5895" width="12.42578125" style="439" customWidth="1"/>
    <col min="5896" max="5896" width="6.85546875" style="439" customWidth="1"/>
    <col min="5897" max="5897" width="7" style="439" customWidth="1"/>
    <col min="5898" max="5898" width="10.28515625" style="439" customWidth="1"/>
    <col min="5899" max="5899" width="15" style="439" customWidth="1"/>
    <col min="5900" max="5900" width="11.5703125" style="439" customWidth="1"/>
    <col min="5901" max="5901" width="16.5703125" style="439" customWidth="1"/>
    <col min="5902" max="5902" width="18.85546875" style="439" customWidth="1"/>
    <col min="5903" max="5903" width="13.7109375" style="439" customWidth="1"/>
    <col min="5904" max="5904" width="19" style="439" customWidth="1"/>
    <col min="5905" max="5905" width="20.85546875" style="439" customWidth="1"/>
    <col min="5906" max="5906" width="17.7109375" style="439" customWidth="1"/>
    <col min="5907" max="5907" width="8.140625" style="439" customWidth="1"/>
    <col min="5908" max="5908" width="7.5703125" style="439" customWidth="1"/>
    <col min="5909" max="5909" width="9.28515625" style="439" customWidth="1"/>
    <col min="5910" max="5910" width="8.85546875" style="439" customWidth="1"/>
    <col min="5911" max="5911" width="8.42578125" style="439" customWidth="1"/>
    <col min="5912" max="5912" width="7" style="439" customWidth="1"/>
    <col min="5913" max="5913" width="6.85546875" style="439" customWidth="1"/>
    <col min="5914" max="5918" width="6.28515625" style="439" bestFit="1" customWidth="1"/>
    <col min="5919" max="5919" width="6.85546875" style="439" customWidth="1"/>
    <col min="5920" max="5920" width="6.7109375" style="439" customWidth="1"/>
    <col min="5921" max="5921" width="5.42578125" style="439" bestFit="1" customWidth="1"/>
    <col min="5922" max="5922" width="6.42578125" style="439" customWidth="1"/>
    <col min="5923" max="5923" width="5.42578125" style="439" bestFit="1" customWidth="1"/>
    <col min="5924" max="5924" width="6" style="439" customWidth="1"/>
    <col min="5925" max="5925" width="6.140625" style="439" customWidth="1"/>
    <col min="5926" max="5926" width="4.5703125" style="439" customWidth="1"/>
    <col min="5927" max="5927" width="6" style="439" customWidth="1"/>
    <col min="5928" max="5928" width="4.140625" style="439" customWidth="1"/>
    <col min="5929" max="5929" width="4.85546875" style="439" customWidth="1"/>
    <col min="5930" max="5930" width="4.42578125" style="439" customWidth="1"/>
    <col min="5931" max="6144" width="11.42578125" style="439"/>
    <col min="6145" max="6145" width="9.42578125" style="439" customWidth="1"/>
    <col min="6146" max="6146" width="13.28515625" style="439" bestFit="1" customWidth="1"/>
    <col min="6147" max="6147" width="12.42578125" style="439" customWidth="1"/>
    <col min="6148" max="6148" width="10.5703125" style="439" customWidth="1"/>
    <col min="6149" max="6149" width="14.140625" style="439" customWidth="1"/>
    <col min="6150" max="6150" width="11.42578125" style="439"/>
    <col min="6151" max="6151" width="12.42578125" style="439" customWidth="1"/>
    <col min="6152" max="6152" width="6.85546875" style="439" customWidth="1"/>
    <col min="6153" max="6153" width="7" style="439" customWidth="1"/>
    <col min="6154" max="6154" width="10.28515625" style="439" customWidth="1"/>
    <col min="6155" max="6155" width="15" style="439" customWidth="1"/>
    <col min="6156" max="6156" width="11.5703125" style="439" customWidth="1"/>
    <col min="6157" max="6157" width="16.5703125" style="439" customWidth="1"/>
    <col min="6158" max="6158" width="18.85546875" style="439" customWidth="1"/>
    <col min="6159" max="6159" width="13.7109375" style="439" customWidth="1"/>
    <col min="6160" max="6160" width="19" style="439" customWidth="1"/>
    <col min="6161" max="6161" width="20.85546875" style="439" customWidth="1"/>
    <col min="6162" max="6162" width="17.7109375" style="439" customWidth="1"/>
    <col min="6163" max="6163" width="8.140625" style="439" customWidth="1"/>
    <col min="6164" max="6164" width="7.5703125" style="439" customWidth="1"/>
    <col min="6165" max="6165" width="9.28515625" style="439" customWidth="1"/>
    <col min="6166" max="6166" width="8.85546875" style="439" customWidth="1"/>
    <col min="6167" max="6167" width="8.42578125" style="439" customWidth="1"/>
    <col min="6168" max="6168" width="7" style="439" customWidth="1"/>
    <col min="6169" max="6169" width="6.85546875" style="439" customWidth="1"/>
    <col min="6170" max="6174" width="6.28515625" style="439" bestFit="1" customWidth="1"/>
    <col min="6175" max="6175" width="6.85546875" style="439" customWidth="1"/>
    <col min="6176" max="6176" width="6.7109375" style="439" customWidth="1"/>
    <col min="6177" max="6177" width="5.42578125" style="439" bestFit="1" customWidth="1"/>
    <col min="6178" max="6178" width="6.42578125" style="439" customWidth="1"/>
    <col min="6179" max="6179" width="5.42578125" style="439" bestFit="1" customWidth="1"/>
    <col min="6180" max="6180" width="6" style="439" customWidth="1"/>
    <col min="6181" max="6181" width="6.140625" style="439" customWidth="1"/>
    <col min="6182" max="6182" width="4.5703125" style="439" customWidth="1"/>
    <col min="6183" max="6183" width="6" style="439" customWidth="1"/>
    <col min="6184" max="6184" width="4.140625" style="439" customWidth="1"/>
    <col min="6185" max="6185" width="4.85546875" style="439" customWidth="1"/>
    <col min="6186" max="6186" width="4.42578125" style="439" customWidth="1"/>
    <col min="6187" max="6400" width="11.42578125" style="439"/>
    <col min="6401" max="6401" width="9.42578125" style="439" customWidth="1"/>
    <col min="6402" max="6402" width="13.28515625" style="439" bestFit="1" customWidth="1"/>
    <col min="6403" max="6403" width="12.42578125" style="439" customWidth="1"/>
    <col min="6404" max="6404" width="10.5703125" style="439" customWidth="1"/>
    <col min="6405" max="6405" width="14.140625" style="439" customWidth="1"/>
    <col min="6406" max="6406" width="11.42578125" style="439"/>
    <col min="6407" max="6407" width="12.42578125" style="439" customWidth="1"/>
    <col min="6408" max="6408" width="6.85546875" style="439" customWidth="1"/>
    <col min="6409" max="6409" width="7" style="439" customWidth="1"/>
    <col min="6410" max="6410" width="10.28515625" style="439" customWidth="1"/>
    <col min="6411" max="6411" width="15" style="439" customWidth="1"/>
    <col min="6412" max="6412" width="11.5703125" style="439" customWidth="1"/>
    <col min="6413" max="6413" width="16.5703125" style="439" customWidth="1"/>
    <col min="6414" max="6414" width="18.85546875" style="439" customWidth="1"/>
    <col min="6415" max="6415" width="13.7109375" style="439" customWidth="1"/>
    <col min="6416" max="6416" width="19" style="439" customWidth="1"/>
    <col min="6417" max="6417" width="20.85546875" style="439" customWidth="1"/>
    <col min="6418" max="6418" width="17.7109375" style="439" customWidth="1"/>
    <col min="6419" max="6419" width="8.140625" style="439" customWidth="1"/>
    <col min="6420" max="6420" width="7.5703125" style="439" customWidth="1"/>
    <col min="6421" max="6421" width="9.28515625" style="439" customWidth="1"/>
    <col min="6422" max="6422" width="8.85546875" style="439" customWidth="1"/>
    <col min="6423" max="6423" width="8.42578125" style="439" customWidth="1"/>
    <col min="6424" max="6424" width="7" style="439" customWidth="1"/>
    <col min="6425" max="6425" width="6.85546875" style="439" customWidth="1"/>
    <col min="6426" max="6430" width="6.28515625" style="439" bestFit="1" customWidth="1"/>
    <col min="6431" max="6431" width="6.85546875" style="439" customWidth="1"/>
    <col min="6432" max="6432" width="6.7109375" style="439" customWidth="1"/>
    <col min="6433" max="6433" width="5.42578125" style="439" bestFit="1" customWidth="1"/>
    <col min="6434" max="6434" width="6.42578125" style="439" customWidth="1"/>
    <col min="6435" max="6435" width="5.42578125" style="439" bestFit="1" customWidth="1"/>
    <col min="6436" max="6436" width="6" style="439" customWidth="1"/>
    <col min="6437" max="6437" width="6.140625" style="439" customWidth="1"/>
    <col min="6438" max="6438" width="4.5703125" style="439" customWidth="1"/>
    <col min="6439" max="6439" width="6" style="439" customWidth="1"/>
    <col min="6440" max="6440" width="4.140625" style="439" customWidth="1"/>
    <col min="6441" max="6441" width="4.85546875" style="439" customWidth="1"/>
    <col min="6442" max="6442" width="4.42578125" style="439" customWidth="1"/>
    <col min="6443" max="6656" width="11.42578125" style="439"/>
    <col min="6657" max="6657" width="9.42578125" style="439" customWidth="1"/>
    <col min="6658" max="6658" width="13.28515625" style="439" bestFit="1" customWidth="1"/>
    <col min="6659" max="6659" width="12.42578125" style="439" customWidth="1"/>
    <col min="6660" max="6660" width="10.5703125" style="439" customWidth="1"/>
    <col min="6661" max="6661" width="14.140625" style="439" customWidth="1"/>
    <col min="6662" max="6662" width="11.42578125" style="439"/>
    <col min="6663" max="6663" width="12.42578125" style="439" customWidth="1"/>
    <col min="6664" max="6664" width="6.85546875" style="439" customWidth="1"/>
    <col min="6665" max="6665" width="7" style="439" customWidth="1"/>
    <col min="6666" max="6666" width="10.28515625" style="439" customWidth="1"/>
    <col min="6667" max="6667" width="15" style="439" customWidth="1"/>
    <col min="6668" max="6668" width="11.5703125" style="439" customWidth="1"/>
    <col min="6669" max="6669" width="16.5703125" style="439" customWidth="1"/>
    <col min="6670" max="6670" width="18.85546875" style="439" customWidth="1"/>
    <col min="6671" max="6671" width="13.7109375" style="439" customWidth="1"/>
    <col min="6672" max="6672" width="19" style="439" customWidth="1"/>
    <col min="6673" max="6673" width="20.85546875" style="439" customWidth="1"/>
    <col min="6674" max="6674" width="17.7109375" style="439" customWidth="1"/>
    <col min="6675" max="6675" width="8.140625" style="439" customWidth="1"/>
    <col min="6676" max="6676" width="7.5703125" style="439" customWidth="1"/>
    <col min="6677" max="6677" width="9.28515625" style="439" customWidth="1"/>
    <col min="6678" max="6678" width="8.85546875" style="439" customWidth="1"/>
    <col min="6679" max="6679" width="8.42578125" style="439" customWidth="1"/>
    <col min="6680" max="6680" width="7" style="439" customWidth="1"/>
    <col min="6681" max="6681" width="6.85546875" style="439" customWidth="1"/>
    <col min="6682" max="6686" width="6.28515625" style="439" bestFit="1" customWidth="1"/>
    <col min="6687" max="6687" width="6.85546875" style="439" customWidth="1"/>
    <col min="6688" max="6688" width="6.7109375" style="439" customWidth="1"/>
    <col min="6689" max="6689" width="5.42578125" style="439" bestFit="1" customWidth="1"/>
    <col min="6690" max="6690" width="6.42578125" style="439" customWidth="1"/>
    <col min="6691" max="6691" width="5.42578125" style="439" bestFit="1" customWidth="1"/>
    <col min="6692" max="6692" width="6" style="439" customWidth="1"/>
    <col min="6693" max="6693" width="6.140625" style="439" customWidth="1"/>
    <col min="6694" max="6694" width="4.5703125" style="439" customWidth="1"/>
    <col min="6695" max="6695" width="6" style="439" customWidth="1"/>
    <col min="6696" max="6696" width="4.140625" style="439" customWidth="1"/>
    <col min="6697" max="6697" width="4.85546875" style="439" customWidth="1"/>
    <col min="6698" max="6698" width="4.42578125" style="439" customWidth="1"/>
    <col min="6699" max="6912" width="11.42578125" style="439"/>
    <col min="6913" max="6913" width="9.42578125" style="439" customWidth="1"/>
    <col min="6914" max="6914" width="13.28515625" style="439" bestFit="1" customWidth="1"/>
    <col min="6915" max="6915" width="12.42578125" style="439" customWidth="1"/>
    <col min="6916" max="6916" width="10.5703125" style="439" customWidth="1"/>
    <col min="6917" max="6917" width="14.140625" style="439" customWidth="1"/>
    <col min="6918" max="6918" width="11.42578125" style="439"/>
    <col min="6919" max="6919" width="12.42578125" style="439" customWidth="1"/>
    <col min="6920" max="6920" width="6.85546875" style="439" customWidth="1"/>
    <col min="6921" max="6921" width="7" style="439" customWidth="1"/>
    <col min="6922" max="6922" width="10.28515625" style="439" customWidth="1"/>
    <col min="6923" max="6923" width="15" style="439" customWidth="1"/>
    <col min="6924" max="6924" width="11.5703125" style="439" customWidth="1"/>
    <col min="6925" max="6925" width="16.5703125" style="439" customWidth="1"/>
    <col min="6926" max="6926" width="18.85546875" style="439" customWidth="1"/>
    <col min="6927" max="6927" width="13.7109375" style="439" customWidth="1"/>
    <col min="6928" max="6928" width="19" style="439" customWidth="1"/>
    <col min="6929" max="6929" width="20.85546875" style="439" customWidth="1"/>
    <col min="6930" max="6930" width="17.7109375" style="439" customWidth="1"/>
    <col min="6931" max="6931" width="8.140625" style="439" customWidth="1"/>
    <col min="6932" max="6932" width="7.5703125" style="439" customWidth="1"/>
    <col min="6933" max="6933" width="9.28515625" style="439" customWidth="1"/>
    <col min="6934" max="6934" width="8.85546875" style="439" customWidth="1"/>
    <col min="6935" max="6935" width="8.42578125" style="439" customWidth="1"/>
    <col min="6936" max="6936" width="7" style="439" customWidth="1"/>
    <col min="6937" max="6937" width="6.85546875" style="439" customWidth="1"/>
    <col min="6938" max="6942" width="6.28515625" style="439" bestFit="1" customWidth="1"/>
    <col min="6943" max="6943" width="6.85546875" style="439" customWidth="1"/>
    <col min="6944" max="6944" width="6.7109375" style="439" customWidth="1"/>
    <col min="6945" max="6945" width="5.42578125" style="439" bestFit="1" customWidth="1"/>
    <col min="6946" max="6946" width="6.42578125" style="439" customWidth="1"/>
    <col min="6947" max="6947" width="5.42578125" style="439" bestFit="1" customWidth="1"/>
    <col min="6948" max="6948" width="6" style="439" customWidth="1"/>
    <col min="6949" max="6949" width="6.140625" style="439" customWidth="1"/>
    <col min="6950" max="6950" width="4.5703125" style="439" customWidth="1"/>
    <col min="6951" max="6951" width="6" style="439" customWidth="1"/>
    <col min="6952" max="6952" width="4.140625" style="439" customWidth="1"/>
    <col min="6953" max="6953" width="4.85546875" style="439" customWidth="1"/>
    <col min="6954" max="6954" width="4.42578125" style="439" customWidth="1"/>
    <col min="6955" max="7168" width="11.42578125" style="439"/>
    <col min="7169" max="7169" width="9.42578125" style="439" customWidth="1"/>
    <col min="7170" max="7170" width="13.28515625" style="439" bestFit="1" customWidth="1"/>
    <col min="7171" max="7171" width="12.42578125" style="439" customWidth="1"/>
    <col min="7172" max="7172" width="10.5703125" style="439" customWidth="1"/>
    <col min="7173" max="7173" width="14.140625" style="439" customWidth="1"/>
    <col min="7174" max="7174" width="11.42578125" style="439"/>
    <col min="7175" max="7175" width="12.42578125" style="439" customWidth="1"/>
    <col min="7176" max="7176" width="6.85546875" style="439" customWidth="1"/>
    <col min="7177" max="7177" width="7" style="439" customWidth="1"/>
    <col min="7178" max="7178" width="10.28515625" style="439" customWidth="1"/>
    <col min="7179" max="7179" width="15" style="439" customWidth="1"/>
    <col min="7180" max="7180" width="11.5703125" style="439" customWidth="1"/>
    <col min="7181" max="7181" width="16.5703125" style="439" customWidth="1"/>
    <col min="7182" max="7182" width="18.85546875" style="439" customWidth="1"/>
    <col min="7183" max="7183" width="13.7109375" style="439" customWidth="1"/>
    <col min="7184" max="7184" width="19" style="439" customWidth="1"/>
    <col min="7185" max="7185" width="20.85546875" style="439" customWidth="1"/>
    <col min="7186" max="7186" width="17.7109375" style="439" customWidth="1"/>
    <col min="7187" max="7187" width="8.140625" style="439" customWidth="1"/>
    <col min="7188" max="7188" width="7.5703125" style="439" customWidth="1"/>
    <col min="7189" max="7189" width="9.28515625" style="439" customWidth="1"/>
    <col min="7190" max="7190" width="8.85546875" style="439" customWidth="1"/>
    <col min="7191" max="7191" width="8.42578125" style="439" customWidth="1"/>
    <col min="7192" max="7192" width="7" style="439" customWidth="1"/>
    <col min="7193" max="7193" width="6.85546875" style="439" customWidth="1"/>
    <col min="7194" max="7198" width="6.28515625" style="439" bestFit="1" customWidth="1"/>
    <col min="7199" max="7199" width="6.85546875" style="439" customWidth="1"/>
    <col min="7200" max="7200" width="6.7109375" style="439" customWidth="1"/>
    <col min="7201" max="7201" width="5.42578125" style="439" bestFit="1" customWidth="1"/>
    <col min="7202" max="7202" width="6.42578125" style="439" customWidth="1"/>
    <col min="7203" max="7203" width="5.42578125" style="439" bestFit="1" customWidth="1"/>
    <col min="7204" max="7204" width="6" style="439" customWidth="1"/>
    <col min="7205" max="7205" width="6.140625" style="439" customWidth="1"/>
    <col min="7206" max="7206" width="4.5703125" style="439" customWidth="1"/>
    <col min="7207" max="7207" width="6" style="439" customWidth="1"/>
    <col min="7208" max="7208" width="4.140625" style="439" customWidth="1"/>
    <col min="7209" max="7209" width="4.85546875" style="439" customWidth="1"/>
    <col min="7210" max="7210" width="4.42578125" style="439" customWidth="1"/>
    <col min="7211" max="7424" width="11.42578125" style="439"/>
    <col min="7425" max="7425" width="9.42578125" style="439" customWidth="1"/>
    <col min="7426" max="7426" width="13.28515625" style="439" bestFit="1" customWidth="1"/>
    <col min="7427" max="7427" width="12.42578125" style="439" customWidth="1"/>
    <col min="7428" max="7428" width="10.5703125" style="439" customWidth="1"/>
    <col min="7429" max="7429" width="14.140625" style="439" customWidth="1"/>
    <col min="7430" max="7430" width="11.42578125" style="439"/>
    <col min="7431" max="7431" width="12.42578125" style="439" customWidth="1"/>
    <col min="7432" max="7432" width="6.85546875" style="439" customWidth="1"/>
    <col min="7433" max="7433" width="7" style="439" customWidth="1"/>
    <col min="7434" max="7434" width="10.28515625" style="439" customWidth="1"/>
    <col min="7435" max="7435" width="15" style="439" customWidth="1"/>
    <col min="7436" max="7436" width="11.5703125" style="439" customWidth="1"/>
    <col min="7437" max="7437" width="16.5703125" style="439" customWidth="1"/>
    <col min="7438" max="7438" width="18.85546875" style="439" customWidth="1"/>
    <col min="7439" max="7439" width="13.7109375" style="439" customWidth="1"/>
    <col min="7440" max="7440" width="19" style="439" customWidth="1"/>
    <col min="7441" max="7441" width="20.85546875" style="439" customWidth="1"/>
    <col min="7442" max="7442" width="17.7109375" style="439" customWidth="1"/>
    <col min="7443" max="7443" width="8.140625" style="439" customWidth="1"/>
    <col min="7444" max="7444" width="7.5703125" style="439" customWidth="1"/>
    <col min="7445" max="7445" width="9.28515625" style="439" customWidth="1"/>
    <col min="7446" max="7446" width="8.85546875" style="439" customWidth="1"/>
    <col min="7447" max="7447" width="8.42578125" style="439" customWidth="1"/>
    <col min="7448" max="7448" width="7" style="439" customWidth="1"/>
    <col min="7449" max="7449" width="6.85546875" style="439" customWidth="1"/>
    <col min="7450" max="7454" width="6.28515625" style="439" bestFit="1" customWidth="1"/>
    <col min="7455" max="7455" width="6.85546875" style="439" customWidth="1"/>
    <col min="7456" max="7456" width="6.7109375" style="439" customWidth="1"/>
    <col min="7457" max="7457" width="5.42578125" style="439" bestFit="1" customWidth="1"/>
    <col min="7458" max="7458" width="6.42578125" style="439" customWidth="1"/>
    <col min="7459" max="7459" width="5.42578125" style="439" bestFit="1" customWidth="1"/>
    <col min="7460" max="7460" width="6" style="439" customWidth="1"/>
    <col min="7461" max="7461" width="6.140625" style="439" customWidth="1"/>
    <col min="7462" max="7462" width="4.5703125" style="439" customWidth="1"/>
    <col min="7463" max="7463" width="6" style="439" customWidth="1"/>
    <col min="7464" max="7464" width="4.140625" style="439" customWidth="1"/>
    <col min="7465" max="7465" width="4.85546875" style="439" customWidth="1"/>
    <col min="7466" max="7466" width="4.42578125" style="439" customWidth="1"/>
    <col min="7467" max="7680" width="11.42578125" style="439"/>
    <col min="7681" max="7681" width="9.42578125" style="439" customWidth="1"/>
    <col min="7682" max="7682" width="13.28515625" style="439" bestFit="1" customWidth="1"/>
    <col min="7683" max="7683" width="12.42578125" style="439" customWidth="1"/>
    <col min="7684" max="7684" width="10.5703125" style="439" customWidth="1"/>
    <col min="7685" max="7685" width="14.140625" style="439" customWidth="1"/>
    <col min="7686" max="7686" width="11.42578125" style="439"/>
    <col min="7687" max="7687" width="12.42578125" style="439" customWidth="1"/>
    <col min="7688" max="7688" width="6.85546875" style="439" customWidth="1"/>
    <col min="7689" max="7689" width="7" style="439" customWidth="1"/>
    <col min="7690" max="7690" width="10.28515625" style="439" customWidth="1"/>
    <col min="7691" max="7691" width="15" style="439" customWidth="1"/>
    <col min="7692" max="7692" width="11.5703125" style="439" customWidth="1"/>
    <col min="7693" max="7693" width="16.5703125" style="439" customWidth="1"/>
    <col min="7694" max="7694" width="18.85546875" style="439" customWidth="1"/>
    <col min="7695" max="7695" width="13.7109375" style="439" customWidth="1"/>
    <col min="7696" max="7696" width="19" style="439" customWidth="1"/>
    <col min="7697" max="7697" width="20.85546875" style="439" customWidth="1"/>
    <col min="7698" max="7698" width="17.7109375" style="439" customWidth="1"/>
    <col min="7699" max="7699" width="8.140625" style="439" customWidth="1"/>
    <col min="7700" max="7700" width="7.5703125" style="439" customWidth="1"/>
    <col min="7701" max="7701" width="9.28515625" style="439" customWidth="1"/>
    <col min="7702" max="7702" width="8.85546875" style="439" customWidth="1"/>
    <col min="7703" max="7703" width="8.42578125" style="439" customWidth="1"/>
    <col min="7704" max="7704" width="7" style="439" customWidth="1"/>
    <col min="7705" max="7705" width="6.85546875" style="439" customWidth="1"/>
    <col min="7706" max="7710" width="6.28515625" style="439" bestFit="1" customWidth="1"/>
    <col min="7711" max="7711" width="6.85546875" style="439" customWidth="1"/>
    <col min="7712" max="7712" width="6.7109375" style="439" customWidth="1"/>
    <col min="7713" max="7713" width="5.42578125" style="439" bestFit="1" customWidth="1"/>
    <col min="7714" max="7714" width="6.42578125" style="439" customWidth="1"/>
    <col min="7715" max="7715" width="5.42578125" style="439" bestFit="1" customWidth="1"/>
    <col min="7716" max="7716" width="6" style="439" customWidth="1"/>
    <col min="7717" max="7717" width="6.140625" style="439" customWidth="1"/>
    <col min="7718" max="7718" width="4.5703125" style="439" customWidth="1"/>
    <col min="7719" max="7719" width="6" style="439" customWidth="1"/>
    <col min="7720" max="7720" width="4.140625" style="439" customWidth="1"/>
    <col min="7721" max="7721" width="4.85546875" style="439" customWidth="1"/>
    <col min="7722" max="7722" width="4.42578125" style="439" customWidth="1"/>
    <col min="7723" max="7936" width="11.42578125" style="439"/>
    <col min="7937" max="7937" width="9.42578125" style="439" customWidth="1"/>
    <col min="7938" max="7938" width="13.28515625" style="439" bestFit="1" customWidth="1"/>
    <col min="7939" max="7939" width="12.42578125" style="439" customWidth="1"/>
    <col min="7940" max="7940" width="10.5703125" style="439" customWidth="1"/>
    <col min="7941" max="7941" width="14.140625" style="439" customWidth="1"/>
    <col min="7942" max="7942" width="11.42578125" style="439"/>
    <col min="7943" max="7943" width="12.42578125" style="439" customWidth="1"/>
    <col min="7944" max="7944" width="6.85546875" style="439" customWidth="1"/>
    <col min="7945" max="7945" width="7" style="439" customWidth="1"/>
    <col min="7946" max="7946" width="10.28515625" style="439" customWidth="1"/>
    <col min="7947" max="7947" width="15" style="439" customWidth="1"/>
    <col min="7948" max="7948" width="11.5703125" style="439" customWidth="1"/>
    <col min="7949" max="7949" width="16.5703125" style="439" customWidth="1"/>
    <col min="7950" max="7950" width="18.85546875" style="439" customWidth="1"/>
    <col min="7951" max="7951" width="13.7109375" style="439" customWidth="1"/>
    <col min="7952" max="7952" width="19" style="439" customWidth="1"/>
    <col min="7953" max="7953" width="20.85546875" style="439" customWidth="1"/>
    <col min="7954" max="7954" width="17.7109375" style="439" customWidth="1"/>
    <col min="7955" max="7955" width="8.140625" style="439" customWidth="1"/>
    <col min="7956" max="7956" width="7.5703125" style="439" customWidth="1"/>
    <col min="7957" max="7957" width="9.28515625" style="439" customWidth="1"/>
    <col min="7958" max="7958" width="8.85546875" style="439" customWidth="1"/>
    <col min="7959" max="7959" width="8.42578125" style="439" customWidth="1"/>
    <col min="7960" max="7960" width="7" style="439" customWidth="1"/>
    <col min="7961" max="7961" width="6.85546875" style="439" customWidth="1"/>
    <col min="7962" max="7966" width="6.28515625" style="439" bestFit="1" customWidth="1"/>
    <col min="7967" max="7967" width="6.85546875" style="439" customWidth="1"/>
    <col min="7968" max="7968" width="6.7109375" style="439" customWidth="1"/>
    <col min="7969" max="7969" width="5.42578125" style="439" bestFit="1" customWidth="1"/>
    <col min="7970" max="7970" width="6.42578125" style="439" customWidth="1"/>
    <col min="7971" max="7971" width="5.42578125" style="439" bestFit="1" customWidth="1"/>
    <col min="7972" max="7972" width="6" style="439" customWidth="1"/>
    <col min="7973" max="7973" width="6.140625" style="439" customWidth="1"/>
    <col min="7974" max="7974" width="4.5703125" style="439" customWidth="1"/>
    <col min="7975" max="7975" width="6" style="439" customWidth="1"/>
    <col min="7976" max="7976" width="4.140625" style="439" customWidth="1"/>
    <col min="7977" max="7977" width="4.85546875" style="439" customWidth="1"/>
    <col min="7978" max="7978" width="4.42578125" style="439" customWidth="1"/>
    <col min="7979" max="8192" width="11.42578125" style="439"/>
    <col min="8193" max="8193" width="9.42578125" style="439" customWidth="1"/>
    <col min="8194" max="8194" width="13.28515625" style="439" bestFit="1" customWidth="1"/>
    <col min="8195" max="8195" width="12.42578125" style="439" customWidth="1"/>
    <col min="8196" max="8196" width="10.5703125" style="439" customWidth="1"/>
    <col min="8197" max="8197" width="14.140625" style="439" customWidth="1"/>
    <col min="8198" max="8198" width="11.42578125" style="439"/>
    <col min="8199" max="8199" width="12.42578125" style="439" customWidth="1"/>
    <col min="8200" max="8200" width="6.85546875" style="439" customWidth="1"/>
    <col min="8201" max="8201" width="7" style="439" customWidth="1"/>
    <col min="8202" max="8202" width="10.28515625" style="439" customWidth="1"/>
    <col min="8203" max="8203" width="15" style="439" customWidth="1"/>
    <col min="8204" max="8204" width="11.5703125" style="439" customWidth="1"/>
    <col min="8205" max="8205" width="16.5703125" style="439" customWidth="1"/>
    <col min="8206" max="8206" width="18.85546875" style="439" customWidth="1"/>
    <col min="8207" max="8207" width="13.7109375" style="439" customWidth="1"/>
    <col min="8208" max="8208" width="19" style="439" customWidth="1"/>
    <col min="8209" max="8209" width="20.85546875" style="439" customWidth="1"/>
    <col min="8210" max="8210" width="17.7109375" style="439" customWidth="1"/>
    <col min="8211" max="8211" width="8.140625" style="439" customWidth="1"/>
    <col min="8212" max="8212" width="7.5703125" style="439" customWidth="1"/>
    <col min="8213" max="8213" width="9.28515625" style="439" customWidth="1"/>
    <col min="8214" max="8214" width="8.85546875" style="439" customWidth="1"/>
    <col min="8215" max="8215" width="8.42578125" style="439" customWidth="1"/>
    <col min="8216" max="8216" width="7" style="439" customWidth="1"/>
    <col min="8217" max="8217" width="6.85546875" style="439" customWidth="1"/>
    <col min="8218" max="8222" width="6.28515625" style="439" bestFit="1" customWidth="1"/>
    <col min="8223" max="8223" width="6.85546875" style="439" customWidth="1"/>
    <col min="8224" max="8224" width="6.7109375" style="439" customWidth="1"/>
    <col min="8225" max="8225" width="5.42578125" style="439" bestFit="1" customWidth="1"/>
    <col min="8226" max="8226" width="6.42578125" style="439" customWidth="1"/>
    <col min="8227" max="8227" width="5.42578125" style="439" bestFit="1" customWidth="1"/>
    <col min="8228" max="8228" width="6" style="439" customWidth="1"/>
    <col min="8229" max="8229" width="6.140625" style="439" customWidth="1"/>
    <col min="8230" max="8230" width="4.5703125" style="439" customWidth="1"/>
    <col min="8231" max="8231" width="6" style="439" customWidth="1"/>
    <col min="8232" max="8232" width="4.140625" style="439" customWidth="1"/>
    <col min="8233" max="8233" width="4.85546875" style="439" customWidth="1"/>
    <col min="8234" max="8234" width="4.42578125" style="439" customWidth="1"/>
    <col min="8235" max="8448" width="11.42578125" style="439"/>
    <col min="8449" max="8449" width="9.42578125" style="439" customWidth="1"/>
    <col min="8450" max="8450" width="13.28515625" style="439" bestFit="1" customWidth="1"/>
    <col min="8451" max="8451" width="12.42578125" style="439" customWidth="1"/>
    <col min="8452" max="8452" width="10.5703125" style="439" customWidth="1"/>
    <col min="8453" max="8453" width="14.140625" style="439" customWidth="1"/>
    <col min="8454" max="8454" width="11.42578125" style="439"/>
    <col min="8455" max="8455" width="12.42578125" style="439" customWidth="1"/>
    <col min="8456" max="8456" width="6.85546875" style="439" customWidth="1"/>
    <col min="8457" max="8457" width="7" style="439" customWidth="1"/>
    <col min="8458" max="8458" width="10.28515625" style="439" customWidth="1"/>
    <col min="8459" max="8459" width="15" style="439" customWidth="1"/>
    <col min="8460" max="8460" width="11.5703125" style="439" customWidth="1"/>
    <col min="8461" max="8461" width="16.5703125" style="439" customWidth="1"/>
    <col min="8462" max="8462" width="18.85546875" style="439" customWidth="1"/>
    <col min="8463" max="8463" width="13.7109375" style="439" customWidth="1"/>
    <col min="8464" max="8464" width="19" style="439" customWidth="1"/>
    <col min="8465" max="8465" width="20.85546875" style="439" customWidth="1"/>
    <col min="8466" max="8466" width="17.7109375" style="439" customWidth="1"/>
    <col min="8467" max="8467" width="8.140625" style="439" customWidth="1"/>
    <col min="8468" max="8468" width="7.5703125" style="439" customWidth="1"/>
    <col min="8469" max="8469" width="9.28515625" style="439" customWidth="1"/>
    <col min="8470" max="8470" width="8.85546875" style="439" customWidth="1"/>
    <col min="8471" max="8471" width="8.42578125" style="439" customWidth="1"/>
    <col min="8472" max="8472" width="7" style="439" customWidth="1"/>
    <col min="8473" max="8473" width="6.85546875" style="439" customWidth="1"/>
    <col min="8474" max="8478" width="6.28515625" style="439" bestFit="1" customWidth="1"/>
    <col min="8479" max="8479" width="6.85546875" style="439" customWidth="1"/>
    <col min="8480" max="8480" width="6.7109375" style="439" customWidth="1"/>
    <col min="8481" max="8481" width="5.42578125" style="439" bestFit="1" customWidth="1"/>
    <col min="8482" max="8482" width="6.42578125" style="439" customWidth="1"/>
    <col min="8483" max="8483" width="5.42578125" style="439" bestFit="1" customWidth="1"/>
    <col min="8484" max="8484" width="6" style="439" customWidth="1"/>
    <col min="8485" max="8485" width="6.140625" style="439" customWidth="1"/>
    <col min="8486" max="8486" width="4.5703125" style="439" customWidth="1"/>
    <col min="8487" max="8487" width="6" style="439" customWidth="1"/>
    <col min="8488" max="8488" width="4.140625" style="439" customWidth="1"/>
    <col min="8489" max="8489" width="4.85546875" style="439" customWidth="1"/>
    <col min="8490" max="8490" width="4.42578125" style="439" customWidth="1"/>
    <col min="8491" max="8704" width="11.42578125" style="439"/>
    <col min="8705" max="8705" width="9.42578125" style="439" customWidth="1"/>
    <col min="8706" max="8706" width="13.28515625" style="439" bestFit="1" customWidth="1"/>
    <col min="8707" max="8707" width="12.42578125" style="439" customWidth="1"/>
    <col min="8708" max="8708" width="10.5703125" style="439" customWidth="1"/>
    <col min="8709" max="8709" width="14.140625" style="439" customWidth="1"/>
    <col min="8710" max="8710" width="11.42578125" style="439"/>
    <col min="8711" max="8711" width="12.42578125" style="439" customWidth="1"/>
    <col min="8712" max="8712" width="6.85546875" style="439" customWidth="1"/>
    <col min="8713" max="8713" width="7" style="439" customWidth="1"/>
    <col min="8714" max="8714" width="10.28515625" style="439" customWidth="1"/>
    <col min="8715" max="8715" width="15" style="439" customWidth="1"/>
    <col min="8716" max="8716" width="11.5703125" style="439" customWidth="1"/>
    <col min="8717" max="8717" width="16.5703125" style="439" customWidth="1"/>
    <col min="8718" max="8718" width="18.85546875" style="439" customWidth="1"/>
    <col min="8719" max="8719" width="13.7109375" style="439" customWidth="1"/>
    <col min="8720" max="8720" width="19" style="439" customWidth="1"/>
    <col min="8721" max="8721" width="20.85546875" style="439" customWidth="1"/>
    <col min="8722" max="8722" width="17.7109375" style="439" customWidth="1"/>
    <col min="8723" max="8723" width="8.140625" style="439" customWidth="1"/>
    <col min="8724" max="8724" width="7.5703125" style="439" customWidth="1"/>
    <col min="8725" max="8725" width="9.28515625" style="439" customWidth="1"/>
    <col min="8726" max="8726" width="8.85546875" style="439" customWidth="1"/>
    <col min="8727" max="8727" width="8.42578125" style="439" customWidth="1"/>
    <col min="8728" max="8728" width="7" style="439" customWidth="1"/>
    <col min="8729" max="8729" width="6.85546875" style="439" customWidth="1"/>
    <col min="8730" max="8734" width="6.28515625" style="439" bestFit="1" customWidth="1"/>
    <col min="8735" max="8735" width="6.85546875" style="439" customWidth="1"/>
    <col min="8736" max="8736" width="6.7109375" style="439" customWidth="1"/>
    <col min="8737" max="8737" width="5.42578125" style="439" bestFit="1" customWidth="1"/>
    <col min="8738" max="8738" width="6.42578125" style="439" customWidth="1"/>
    <col min="8739" max="8739" width="5.42578125" style="439" bestFit="1" customWidth="1"/>
    <col min="8740" max="8740" width="6" style="439" customWidth="1"/>
    <col min="8741" max="8741" width="6.140625" style="439" customWidth="1"/>
    <col min="8742" max="8742" width="4.5703125" style="439" customWidth="1"/>
    <col min="8743" max="8743" width="6" style="439" customWidth="1"/>
    <col min="8744" max="8744" width="4.140625" style="439" customWidth="1"/>
    <col min="8745" max="8745" width="4.85546875" style="439" customWidth="1"/>
    <col min="8746" max="8746" width="4.42578125" style="439" customWidth="1"/>
    <col min="8747" max="8960" width="11.42578125" style="439"/>
    <col min="8961" max="8961" width="9.42578125" style="439" customWidth="1"/>
    <col min="8962" max="8962" width="13.28515625" style="439" bestFit="1" customWidth="1"/>
    <col min="8963" max="8963" width="12.42578125" style="439" customWidth="1"/>
    <col min="8964" max="8964" width="10.5703125" style="439" customWidth="1"/>
    <col min="8965" max="8965" width="14.140625" style="439" customWidth="1"/>
    <col min="8966" max="8966" width="11.42578125" style="439"/>
    <col min="8967" max="8967" width="12.42578125" style="439" customWidth="1"/>
    <col min="8968" max="8968" width="6.85546875" style="439" customWidth="1"/>
    <col min="8969" max="8969" width="7" style="439" customWidth="1"/>
    <col min="8970" max="8970" width="10.28515625" style="439" customWidth="1"/>
    <col min="8971" max="8971" width="15" style="439" customWidth="1"/>
    <col min="8972" max="8972" width="11.5703125" style="439" customWidth="1"/>
    <col min="8973" max="8973" width="16.5703125" style="439" customWidth="1"/>
    <col min="8974" max="8974" width="18.85546875" style="439" customWidth="1"/>
    <col min="8975" max="8975" width="13.7109375" style="439" customWidth="1"/>
    <col min="8976" max="8976" width="19" style="439" customWidth="1"/>
    <col min="8977" max="8977" width="20.85546875" style="439" customWidth="1"/>
    <col min="8978" max="8978" width="17.7109375" style="439" customWidth="1"/>
    <col min="8979" max="8979" width="8.140625" style="439" customWidth="1"/>
    <col min="8980" max="8980" width="7.5703125" style="439" customWidth="1"/>
    <col min="8981" max="8981" width="9.28515625" style="439" customWidth="1"/>
    <col min="8982" max="8982" width="8.85546875" style="439" customWidth="1"/>
    <col min="8983" max="8983" width="8.42578125" style="439" customWidth="1"/>
    <col min="8984" max="8984" width="7" style="439" customWidth="1"/>
    <col min="8985" max="8985" width="6.85546875" style="439" customWidth="1"/>
    <col min="8986" max="8990" width="6.28515625" style="439" bestFit="1" customWidth="1"/>
    <col min="8991" max="8991" width="6.85546875" style="439" customWidth="1"/>
    <col min="8992" max="8992" width="6.7109375" style="439" customWidth="1"/>
    <col min="8993" max="8993" width="5.42578125" style="439" bestFit="1" customWidth="1"/>
    <col min="8994" max="8994" width="6.42578125" style="439" customWidth="1"/>
    <col min="8995" max="8995" width="5.42578125" style="439" bestFit="1" customWidth="1"/>
    <col min="8996" max="8996" width="6" style="439" customWidth="1"/>
    <col min="8997" max="8997" width="6.140625" style="439" customWidth="1"/>
    <col min="8998" max="8998" width="4.5703125" style="439" customWidth="1"/>
    <col min="8999" max="8999" width="6" style="439" customWidth="1"/>
    <col min="9000" max="9000" width="4.140625" style="439" customWidth="1"/>
    <col min="9001" max="9001" width="4.85546875" style="439" customWidth="1"/>
    <col min="9002" max="9002" width="4.42578125" style="439" customWidth="1"/>
    <col min="9003" max="9216" width="11.42578125" style="439"/>
    <col min="9217" max="9217" width="9.42578125" style="439" customWidth="1"/>
    <col min="9218" max="9218" width="13.28515625" style="439" bestFit="1" customWidth="1"/>
    <col min="9219" max="9219" width="12.42578125" style="439" customWidth="1"/>
    <col min="9220" max="9220" width="10.5703125" style="439" customWidth="1"/>
    <col min="9221" max="9221" width="14.140625" style="439" customWidth="1"/>
    <col min="9222" max="9222" width="11.42578125" style="439"/>
    <col min="9223" max="9223" width="12.42578125" style="439" customWidth="1"/>
    <col min="9224" max="9224" width="6.85546875" style="439" customWidth="1"/>
    <col min="9225" max="9225" width="7" style="439" customWidth="1"/>
    <col min="9226" max="9226" width="10.28515625" style="439" customWidth="1"/>
    <col min="9227" max="9227" width="15" style="439" customWidth="1"/>
    <col min="9228" max="9228" width="11.5703125" style="439" customWidth="1"/>
    <col min="9229" max="9229" width="16.5703125" style="439" customWidth="1"/>
    <col min="9230" max="9230" width="18.85546875" style="439" customWidth="1"/>
    <col min="9231" max="9231" width="13.7109375" style="439" customWidth="1"/>
    <col min="9232" max="9232" width="19" style="439" customWidth="1"/>
    <col min="9233" max="9233" width="20.85546875" style="439" customWidth="1"/>
    <col min="9234" max="9234" width="17.7109375" style="439" customWidth="1"/>
    <col min="9235" max="9235" width="8.140625" style="439" customWidth="1"/>
    <col min="9236" max="9236" width="7.5703125" style="439" customWidth="1"/>
    <col min="9237" max="9237" width="9.28515625" style="439" customWidth="1"/>
    <col min="9238" max="9238" width="8.85546875" style="439" customWidth="1"/>
    <col min="9239" max="9239" width="8.42578125" style="439" customWidth="1"/>
    <col min="9240" max="9240" width="7" style="439" customWidth="1"/>
    <col min="9241" max="9241" width="6.85546875" style="439" customWidth="1"/>
    <col min="9242" max="9246" width="6.28515625" style="439" bestFit="1" customWidth="1"/>
    <col min="9247" max="9247" width="6.85546875" style="439" customWidth="1"/>
    <col min="9248" max="9248" width="6.7109375" style="439" customWidth="1"/>
    <col min="9249" max="9249" width="5.42578125" style="439" bestFit="1" customWidth="1"/>
    <col min="9250" max="9250" width="6.42578125" style="439" customWidth="1"/>
    <col min="9251" max="9251" width="5.42578125" style="439" bestFit="1" customWidth="1"/>
    <col min="9252" max="9252" width="6" style="439" customWidth="1"/>
    <col min="9253" max="9253" width="6.140625" style="439" customWidth="1"/>
    <col min="9254" max="9254" width="4.5703125" style="439" customWidth="1"/>
    <col min="9255" max="9255" width="6" style="439" customWidth="1"/>
    <col min="9256" max="9256" width="4.140625" style="439" customWidth="1"/>
    <col min="9257" max="9257" width="4.85546875" style="439" customWidth="1"/>
    <col min="9258" max="9258" width="4.42578125" style="439" customWidth="1"/>
    <col min="9259" max="9472" width="11.42578125" style="439"/>
    <col min="9473" max="9473" width="9.42578125" style="439" customWidth="1"/>
    <col min="9474" max="9474" width="13.28515625" style="439" bestFit="1" customWidth="1"/>
    <col min="9475" max="9475" width="12.42578125" style="439" customWidth="1"/>
    <col min="9476" max="9476" width="10.5703125" style="439" customWidth="1"/>
    <col min="9477" max="9477" width="14.140625" style="439" customWidth="1"/>
    <col min="9478" max="9478" width="11.42578125" style="439"/>
    <col min="9479" max="9479" width="12.42578125" style="439" customWidth="1"/>
    <col min="9480" max="9480" width="6.85546875" style="439" customWidth="1"/>
    <col min="9481" max="9481" width="7" style="439" customWidth="1"/>
    <col min="9482" max="9482" width="10.28515625" style="439" customWidth="1"/>
    <col min="9483" max="9483" width="15" style="439" customWidth="1"/>
    <col min="9484" max="9484" width="11.5703125" style="439" customWidth="1"/>
    <col min="9485" max="9485" width="16.5703125" style="439" customWidth="1"/>
    <col min="9486" max="9486" width="18.85546875" style="439" customWidth="1"/>
    <col min="9487" max="9487" width="13.7109375" style="439" customWidth="1"/>
    <col min="9488" max="9488" width="19" style="439" customWidth="1"/>
    <col min="9489" max="9489" width="20.85546875" style="439" customWidth="1"/>
    <col min="9490" max="9490" width="17.7109375" style="439" customWidth="1"/>
    <col min="9491" max="9491" width="8.140625" style="439" customWidth="1"/>
    <col min="9492" max="9492" width="7.5703125" style="439" customWidth="1"/>
    <col min="9493" max="9493" width="9.28515625" style="439" customWidth="1"/>
    <col min="9494" max="9494" width="8.85546875" style="439" customWidth="1"/>
    <col min="9495" max="9495" width="8.42578125" style="439" customWidth="1"/>
    <col min="9496" max="9496" width="7" style="439" customWidth="1"/>
    <col min="9497" max="9497" width="6.85546875" style="439" customWidth="1"/>
    <col min="9498" max="9502" width="6.28515625" style="439" bestFit="1" customWidth="1"/>
    <col min="9503" max="9503" width="6.85546875" style="439" customWidth="1"/>
    <col min="9504" max="9504" width="6.7109375" style="439" customWidth="1"/>
    <col min="9505" max="9505" width="5.42578125" style="439" bestFit="1" customWidth="1"/>
    <col min="9506" max="9506" width="6.42578125" style="439" customWidth="1"/>
    <col min="9507" max="9507" width="5.42578125" style="439" bestFit="1" customWidth="1"/>
    <col min="9508" max="9508" width="6" style="439" customWidth="1"/>
    <col min="9509" max="9509" width="6.140625" style="439" customWidth="1"/>
    <col min="9510" max="9510" width="4.5703125" style="439" customWidth="1"/>
    <col min="9511" max="9511" width="6" style="439" customWidth="1"/>
    <col min="9512" max="9512" width="4.140625" style="439" customWidth="1"/>
    <col min="9513" max="9513" width="4.85546875" style="439" customWidth="1"/>
    <col min="9514" max="9514" width="4.42578125" style="439" customWidth="1"/>
    <col min="9515" max="9728" width="11.42578125" style="439"/>
    <col min="9729" max="9729" width="9.42578125" style="439" customWidth="1"/>
    <col min="9730" max="9730" width="13.28515625" style="439" bestFit="1" customWidth="1"/>
    <col min="9731" max="9731" width="12.42578125" style="439" customWidth="1"/>
    <col min="9732" max="9732" width="10.5703125" style="439" customWidth="1"/>
    <col min="9733" max="9733" width="14.140625" style="439" customWidth="1"/>
    <col min="9734" max="9734" width="11.42578125" style="439"/>
    <col min="9735" max="9735" width="12.42578125" style="439" customWidth="1"/>
    <col min="9736" max="9736" width="6.85546875" style="439" customWidth="1"/>
    <col min="9737" max="9737" width="7" style="439" customWidth="1"/>
    <col min="9738" max="9738" width="10.28515625" style="439" customWidth="1"/>
    <col min="9739" max="9739" width="15" style="439" customWidth="1"/>
    <col min="9740" max="9740" width="11.5703125" style="439" customWidth="1"/>
    <col min="9741" max="9741" width="16.5703125" style="439" customWidth="1"/>
    <col min="9742" max="9742" width="18.85546875" style="439" customWidth="1"/>
    <col min="9743" max="9743" width="13.7109375" style="439" customWidth="1"/>
    <col min="9744" max="9744" width="19" style="439" customWidth="1"/>
    <col min="9745" max="9745" width="20.85546875" style="439" customWidth="1"/>
    <col min="9746" max="9746" width="17.7109375" style="439" customWidth="1"/>
    <col min="9747" max="9747" width="8.140625" style="439" customWidth="1"/>
    <col min="9748" max="9748" width="7.5703125" style="439" customWidth="1"/>
    <col min="9749" max="9749" width="9.28515625" style="439" customWidth="1"/>
    <col min="9750" max="9750" width="8.85546875" style="439" customWidth="1"/>
    <col min="9751" max="9751" width="8.42578125" style="439" customWidth="1"/>
    <col min="9752" max="9752" width="7" style="439" customWidth="1"/>
    <col min="9753" max="9753" width="6.85546875" style="439" customWidth="1"/>
    <col min="9754" max="9758" width="6.28515625" style="439" bestFit="1" customWidth="1"/>
    <col min="9759" max="9759" width="6.85546875" style="439" customWidth="1"/>
    <col min="9760" max="9760" width="6.7109375" style="439" customWidth="1"/>
    <col min="9761" max="9761" width="5.42578125" style="439" bestFit="1" customWidth="1"/>
    <col min="9762" max="9762" width="6.42578125" style="439" customWidth="1"/>
    <col min="9763" max="9763" width="5.42578125" style="439" bestFit="1" customWidth="1"/>
    <col min="9764" max="9764" width="6" style="439" customWidth="1"/>
    <col min="9765" max="9765" width="6.140625" style="439" customWidth="1"/>
    <col min="9766" max="9766" width="4.5703125" style="439" customWidth="1"/>
    <col min="9767" max="9767" width="6" style="439" customWidth="1"/>
    <col min="9768" max="9768" width="4.140625" style="439" customWidth="1"/>
    <col min="9769" max="9769" width="4.85546875" style="439" customWidth="1"/>
    <col min="9770" max="9770" width="4.42578125" style="439" customWidth="1"/>
    <col min="9771" max="9984" width="11.42578125" style="439"/>
    <col min="9985" max="9985" width="9.42578125" style="439" customWidth="1"/>
    <col min="9986" max="9986" width="13.28515625" style="439" bestFit="1" customWidth="1"/>
    <col min="9987" max="9987" width="12.42578125" style="439" customWidth="1"/>
    <col min="9988" max="9988" width="10.5703125" style="439" customWidth="1"/>
    <col min="9989" max="9989" width="14.140625" style="439" customWidth="1"/>
    <col min="9990" max="9990" width="11.42578125" style="439"/>
    <col min="9991" max="9991" width="12.42578125" style="439" customWidth="1"/>
    <col min="9992" max="9992" width="6.85546875" style="439" customWidth="1"/>
    <col min="9993" max="9993" width="7" style="439" customWidth="1"/>
    <col min="9994" max="9994" width="10.28515625" style="439" customWidth="1"/>
    <col min="9995" max="9995" width="15" style="439" customWidth="1"/>
    <col min="9996" max="9996" width="11.5703125" style="439" customWidth="1"/>
    <col min="9997" max="9997" width="16.5703125" style="439" customWidth="1"/>
    <col min="9998" max="9998" width="18.85546875" style="439" customWidth="1"/>
    <col min="9999" max="9999" width="13.7109375" style="439" customWidth="1"/>
    <col min="10000" max="10000" width="19" style="439" customWidth="1"/>
    <col min="10001" max="10001" width="20.85546875" style="439" customWidth="1"/>
    <col min="10002" max="10002" width="17.7109375" style="439" customWidth="1"/>
    <col min="10003" max="10003" width="8.140625" style="439" customWidth="1"/>
    <col min="10004" max="10004" width="7.5703125" style="439" customWidth="1"/>
    <col min="10005" max="10005" width="9.28515625" style="439" customWidth="1"/>
    <col min="10006" max="10006" width="8.85546875" style="439" customWidth="1"/>
    <col min="10007" max="10007" width="8.42578125" style="439" customWidth="1"/>
    <col min="10008" max="10008" width="7" style="439" customWidth="1"/>
    <col min="10009" max="10009" width="6.85546875" style="439" customWidth="1"/>
    <col min="10010" max="10014" width="6.28515625" style="439" bestFit="1" customWidth="1"/>
    <col min="10015" max="10015" width="6.85546875" style="439" customWidth="1"/>
    <col min="10016" max="10016" width="6.7109375" style="439" customWidth="1"/>
    <col min="10017" max="10017" width="5.42578125" style="439" bestFit="1" customWidth="1"/>
    <col min="10018" max="10018" width="6.42578125" style="439" customWidth="1"/>
    <col min="10019" max="10019" width="5.42578125" style="439" bestFit="1" customWidth="1"/>
    <col min="10020" max="10020" width="6" style="439" customWidth="1"/>
    <col min="10021" max="10021" width="6.140625" style="439" customWidth="1"/>
    <col min="10022" max="10022" width="4.5703125" style="439" customWidth="1"/>
    <col min="10023" max="10023" width="6" style="439" customWidth="1"/>
    <col min="10024" max="10024" width="4.140625" style="439" customWidth="1"/>
    <col min="10025" max="10025" width="4.85546875" style="439" customWidth="1"/>
    <col min="10026" max="10026" width="4.42578125" style="439" customWidth="1"/>
    <col min="10027" max="10240" width="11.42578125" style="439"/>
    <col min="10241" max="10241" width="9.42578125" style="439" customWidth="1"/>
    <col min="10242" max="10242" width="13.28515625" style="439" bestFit="1" customWidth="1"/>
    <col min="10243" max="10243" width="12.42578125" style="439" customWidth="1"/>
    <col min="10244" max="10244" width="10.5703125" style="439" customWidth="1"/>
    <col min="10245" max="10245" width="14.140625" style="439" customWidth="1"/>
    <col min="10246" max="10246" width="11.42578125" style="439"/>
    <col min="10247" max="10247" width="12.42578125" style="439" customWidth="1"/>
    <col min="10248" max="10248" width="6.85546875" style="439" customWidth="1"/>
    <col min="10249" max="10249" width="7" style="439" customWidth="1"/>
    <col min="10250" max="10250" width="10.28515625" style="439" customWidth="1"/>
    <col min="10251" max="10251" width="15" style="439" customWidth="1"/>
    <col min="10252" max="10252" width="11.5703125" style="439" customWidth="1"/>
    <col min="10253" max="10253" width="16.5703125" style="439" customWidth="1"/>
    <col min="10254" max="10254" width="18.85546875" style="439" customWidth="1"/>
    <col min="10255" max="10255" width="13.7109375" style="439" customWidth="1"/>
    <col min="10256" max="10256" width="19" style="439" customWidth="1"/>
    <col min="10257" max="10257" width="20.85546875" style="439" customWidth="1"/>
    <col min="10258" max="10258" width="17.7109375" style="439" customWidth="1"/>
    <col min="10259" max="10259" width="8.140625" style="439" customWidth="1"/>
    <col min="10260" max="10260" width="7.5703125" style="439" customWidth="1"/>
    <col min="10261" max="10261" width="9.28515625" style="439" customWidth="1"/>
    <col min="10262" max="10262" width="8.85546875" style="439" customWidth="1"/>
    <col min="10263" max="10263" width="8.42578125" style="439" customWidth="1"/>
    <col min="10264" max="10264" width="7" style="439" customWidth="1"/>
    <col min="10265" max="10265" width="6.85546875" style="439" customWidth="1"/>
    <col min="10266" max="10270" width="6.28515625" style="439" bestFit="1" customWidth="1"/>
    <col min="10271" max="10271" width="6.85546875" style="439" customWidth="1"/>
    <col min="10272" max="10272" width="6.7109375" style="439" customWidth="1"/>
    <col min="10273" max="10273" width="5.42578125" style="439" bestFit="1" customWidth="1"/>
    <col min="10274" max="10274" width="6.42578125" style="439" customWidth="1"/>
    <col min="10275" max="10275" width="5.42578125" style="439" bestFit="1" customWidth="1"/>
    <col min="10276" max="10276" width="6" style="439" customWidth="1"/>
    <col min="10277" max="10277" width="6.140625" style="439" customWidth="1"/>
    <col min="10278" max="10278" width="4.5703125" style="439" customWidth="1"/>
    <col min="10279" max="10279" width="6" style="439" customWidth="1"/>
    <col min="10280" max="10280" width="4.140625" style="439" customWidth="1"/>
    <col min="10281" max="10281" width="4.85546875" style="439" customWidth="1"/>
    <col min="10282" max="10282" width="4.42578125" style="439" customWidth="1"/>
    <col min="10283" max="10496" width="11.42578125" style="439"/>
    <col min="10497" max="10497" width="9.42578125" style="439" customWidth="1"/>
    <col min="10498" max="10498" width="13.28515625" style="439" bestFit="1" customWidth="1"/>
    <col min="10499" max="10499" width="12.42578125" style="439" customWidth="1"/>
    <col min="10500" max="10500" width="10.5703125" style="439" customWidth="1"/>
    <col min="10501" max="10501" width="14.140625" style="439" customWidth="1"/>
    <col min="10502" max="10502" width="11.42578125" style="439"/>
    <col min="10503" max="10503" width="12.42578125" style="439" customWidth="1"/>
    <col min="10504" max="10504" width="6.85546875" style="439" customWidth="1"/>
    <col min="10505" max="10505" width="7" style="439" customWidth="1"/>
    <col min="10506" max="10506" width="10.28515625" style="439" customWidth="1"/>
    <col min="10507" max="10507" width="15" style="439" customWidth="1"/>
    <col min="10508" max="10508" width="11.5703125" style="439" customWidth="1"/>
    <col min="10509" max="10509" width="16.5703125" style="439" customWidth="1"/>
    <col min="10510" max="10510" width="18.85546875" style="439" customWidth="1"/>
    <col min="10511" max="10511" width="13.7109375" style="439" customWidth="1"/>
    <col min="10512" max="10512" width="19" style="439" customWidth="1"/>
    <col min="10513" max="10513" width="20.85546875" style="439" customWidth="1"/>
    <col min="10514" max="10514" width="17.7109375" style="439" customWidth="1"/>
    <col min="10515" max="10515" width="8.140625" style="439" customWidth="1"/>
    <col min="10516" max="10516" width="7.5703125" style="439" customWidth="1"/>
    <col min="10517" max="10517" width="9.28515625" style="439" customWidth="1"/>
    <col min="10518" max="10518" width="8.85546875" style="439" customWidth="1"/>
    <col min="10519" max="10519" width="8.42578125" style="439" customWidth="1"/>
    <col min="10520" max="10520" width="7" style="439" customWidth="1"/>
    <col min="10521" max="10521" width="6.85546875" style="439" customWidth="1"/>
    <col min="10522" max="10526" width="6.28515625" style="439" bestFit="1" customWidth="1"/>
    <col min="10527" max="10527" width="6.85546875" style="439" customWidth="1"/>
    <col min="10528" max="10528" width="6.7109375" style="439" customWidth="1"/>
    <col min="10529" max="10529" width="5.42578125" style="439" bestFit="1" customWidth="1"/>
    <col min="10530" max="10530" width="6.42578125" style="439" customWidth="1"/>
    <col min="10531" max="10531" width="5.42578125" style="439" bestFit="1" customWidth="1"/>
    <col min="10532" max="10532" width="6" style="439" customWidth="1"/>
    <col min="10533" max="10533" width="6.140625" style="439" customWidth="1"/>
    <col min="10534" max="10534" width="4.5703125" style="439" customWidth="1"/>
    <col min="10535" max="10535" width="6" style="439" customWidth="1"/>
    <col min="10536" max="10536" width="4.140625" style="439" customWidth="1"/>
    <col min="10537" max="10537" width="4.85546875" style="439" customWidth="1"/>
    <col min="10538" max="10538" width="4.42578125" style="439" customWidth="1"/>
    <col min="10539" max="10752" width="11.42578125" style="439"/>
    <col min="10753" max="10753" width="9.42578125" style="439" customWidth="1"/>
    <col min="10754" max="10754" width="13.28515625" style="439" bestFit="1" customWidth="1"/>
    <col min="10755" max="10755" width="12.42578125" style="439" customWidth="1"/>
    <col min="10756" max="10756" width="10.5703125" style="439" customWidth="1"/>
    <col min="10757" max="10757" width="14.140625" style="439" customWidth="1"/>
    <col min="10758" max="10758" width="11.42578125" style="439"/>
    <col min="10759" max="10759" width="12.42578125" style="439" customWidth="1"/>
    <col min="10760" max="10760" width="6.85546875" style="439" customWidth="1"/>
    <col min="10761" max="10761" width="7" style="439" customWidth="1"/>
    <col min="10762" max="10762" width="10.28515625" style="439" customWidth="1"/>
    <col min="10763" max="10763" width="15" style="439" customWidth="1"/>
    <col min="10764" max="10764" width="11.5703125" style="439" customWidth="1"/>
    <col min="10765" max="10765" width="16.5703125" style="439" customWidth="1"/>
    <col min="10766" max="10766" width="18.85546875" style="439" customWidth="1"/>
    <col min="10767" max="10767" width="13.7109375" style="439" customWidth="1"/>
    <col min="10768" max="10768" width="19" style="439" customWidth="1"/>
    <col min="10769" max="10769" width="20.85546875" style="439" customWidth="1"/>
    <col min="10770" max="10770" width="17.7109375" style="439" customWidth="1"/>
    <col min="10771" max="10771" width="8.140625" style="439" customWidth="1"/>
    <col min="10772" max="10772" width="7.5703125" style="439" customWidth="1"/>
    <col min="10773" max="10773" width="9.28515625" style="439" customWidth="1"/>
    <col min="10774" max="10774" width="8.85546875" style="439" customWidth="1"/>
    <col min="10775" max="10775" width="8.42578125" style="439" customWidth="1"/>
    <col min="10776" max="10776" width="7" style="439" customWidth="1"/>
    <col min="10777" max="10777" width="6.85546875" style="439" customWidth="1"/>
    <col min="10778" max="10782" width="6.28515625" style="439" bestFit="1" customWidth="1"/>
    <col min="10783" max="10783" width="6.85546875" style="439" customWidth="1"/>
    <col min="10784" max="10784" width="6.7109375" style="439" customWidth="1"/>
    <col min="10785" max="10785" width="5.42578125" style="439" bestFit="1" customWidth="1"/>
    <col min="10786" max="10786" width="6.42578125" style="439" customWidth="1"/>
    <col min="10787" max="10787" width="5.42578125" style="439" bestFit="1" customWidth="1"/>
    <col min="10788" max="10788" width="6" style="439" customWidth="1"/>
    <col min="10789" max="10789" width="6.140625" style="439" customWidth="1"/>
    <col min="10790" max="10790" width="4.5703125" style="439" customWidth="1"/>
    <col min="10791" max="10791" width="6" style="439" customWidth="1"/>
    <col min="10792" max="10792" width="4.140625" style="439" customWidth="1"/>
    <col min="10793" max="10793" width="4.85546875" style="439" customWidth="1"/>
    <col min="10794" max="10794" width="4.42578125" style="439" customWidth="1"/>
    <col min="10795" max="11008" width="11.42578125" style="439"/>
    <col min="11009" max="11009" width="9.42578125" style="439" customWidth="1"/>
    <col min="11010" max="11010" width="13.28515625" style="439" bestFit="1" customWidth="1"/>
    <col min="11011" max="11011" width="12.42578125" style="439" customWidth="1"/>
    <col min="11012" max="11012" width="10.5703125" style="439" customWidth="1"/>
    <col min="11013" max="11013" width="14.140625" style="439" customWidth="1"/>
    <col min="11014" max="11014" width="11.42578125" style="439"/>
    <col min="11015" max="11015" width="12.42578125" style="439" customWidth="1"/>
    <col min="11016" max="11016" width="6.85546875" style="439" customWidth="1"/>
    <col min="11017" max="11017" width="7" style="439" customWidth="1"/>
    <col min="11018" max="11018" width="10.28515625" style="439" customWidth="1"/>
    <col min="11019" max="11019" width="15" style="439" customWidth="1"/>
    <col min="11020" max="11020" width="11.5703125" style="439" customWidth="1"/>
    <col min="11021" max="11021" width="16.5703125" style="439" customWidth="1"/>
    <col min="11022" max="11022" width="18.85546875" style="439" customWidth="1"/>
    <col min="11023" max="11023" width="13.7109375" style="439" customWidth="1"/>
    <col min="11024" max="11024" width="19" style="439" customWidth="1"/>
    <col min="11025" max="11025" width="20.85546875" style="439" customWidth="1"/>
    <col min="11026" max="11026" width="17.7109375" style="439" customWidth="1"/>
    <col min="11027" max="11027" width="8.140625" style="439" customWidth="1"/>
    <col min="11028" max="11028" width="7.5703125" style="439" customWidth="1"/>
    <col min="11029" max="11029" width="9.28515625" style="439" customWidth="1"/>
    <col min="11030" max="11030" width="8.85546875" style="439" customWidth="1"/>
    <col min="11031" max="11031" width="8.42578125" style="439" customWidth="1"/>
    <col min="11032" max="11032" width="7" style="439" customWidth="1"/>
    <col min="11033" max="11033" width="6.85546875" style="439" customWidth="1"/>
    <col min="11034" max="11038" width="6.28515625" style="439" bestFit="1" customWidth="1"/>
    <col min="11039" max="11039" width="6.85546875" style="439" customWidth="1"/>
    <col min="11040" max="11040" width="6.7109375" style="439" customWidth="1"/>
    <col min="11041" max="11041" width="5.42578125" style="439" bestFit="1" customWidth="1"/>
    <col min="11042" max="11042" width="6.42578125" style="439" customWidth="1"/>
    <col min="11043" max="11043" width="5.42578125" style="439" bestFit="1" customWidth="1"/>
    <col min="11044" max="11044" width="6" style="439" customWidth="1"/>
    <col min="11045" max="11045" width="6.140625" style="439" customWidth="1"/>
    <col min="11046" max="11046" width="4.5703125" style="439" customWidth="1"/>
    <col min="11047" max="11047" width="6" style="439" customWidth="1"/>
    <col min="11048" max="11048" width="4.140625" style="439" customWidth="1"/>
    <col min="11049" max="11049" width="4.85546875" style="439" customWidth="1"/>
    <col min="11050" max="11050" width="4.42578125" style="439" customWidth="1"/>
    <col min="11051" max="11264" width="11.42578125" style="439"/>
    <col min="11265" max="11265" width="9.42578125" style="439" customWidth="1"/>
    <col min="11266" max="11266" width="13.28515625" style="439" bestFit="1" customWidth="1"/>
    <col min="11267" max="11267" width="12.42578125" style="439" customWidth="1"/>
    <col min="11268" max="11268" width="10.5703125" style="439" customWidth="1"/>
    <col min="11269" max="11269" width="14.140625" style="439" customWidth="1"/>
    <col min="11270" max="11270" width="11.42578125" style="439"/>
    <col min="11271" max="11271" width="12.42578125" style="439" customWidth="1"/>
    <col min="11272" max="11272" width="6.85546875" style="439" customWidth="1"/>
    <col min="11273" max="11273" width="7" style="439" customWidth="1"/>
    <col min="11274" max="11274" width="10.28515625" style="439" customWidth="1"/>
    <col min="11275" max="11275" width="15" style="439" customWidth="1"/>
    <col min="11276" max="11276" width="11.5703125" style="439" customWidth="1"/>
    <col min="11277" max="11277" width="16.5703125" style="439" customWidth="1"/>
    <col min="11278" max="11278" width="18.85546875" style="439" customWidth="1"/>
    <col min="11279" max="11279" width="13.7109375" style="439" customWidth="1"/>
    <col min="11280" max="11280" width="19" style="439" customWidth="1"/>
    <col min="11281" max="11281" width="20.85546875" style="439" customWidth="1"/>
    <col min="11282" max="11282" width="17.7109375" style="439" customWidth="1"/>
    <col min="11283" max="11283" width="8.140625" style="439" customWidth="1"/>
    <col min="11284" max="11284" width="7.5703125" style="439" customWidth="1"/>
    <col min="11285" max="11285" width="9.28515625" style="439" customWidth="1"/>
    <col min="11286" max="11286" width="8.85546875" style="439" customWidth="1"/>
    <col min="11287" max="11287" width="8.42578125" style="439" customWidth="1"/>
    <col min="11288" max="11288" width="7" style="439" customWidth="1"/>
    <col min="11289" max="11289" width="6.85546875" style="439" customWidth="1"/>
    <col min="11290" max="11294" width="6.28515625" style="439" bestFit="1" customWidth="1"/>
    <col min="11295" max="11295" width="6.85546875" style="439" customWidth="1"/>
    <col min="11296" max="11296" width="6.7109375" style="439" customWidth="1"/>
    <col min="11297" max="11297" width="5.42578125" style="439" bestFit="1" customWidth="1"/>
    <col min="11298" max="11298" width="6.42578125" style="439" customWidth="1"/>
    <col min="11299" max="11299" width="5.42578125" style="439" bestFit="1" customWidth="1"/>
    <col min="11300" max="11300" width="6" style="439" customWidth="1"/>
    <col min="11301" max="11301" width="6.140625" style="439" customWidth="1"/>
    <col min="11302" max="11302" width="4.5703125" style="439" customWidth="1"/>
    <col min="11303" max="11303" width="6" style="439" customWidth="1"/>
    <col min="11304" max="11304" width="4.140625" style="439" customWidth="1"/>
    <col min="11305" max="11305" width="4.85546875" style="439" customWidth="1"/>
    <col min="11306" max="11306" width="4.42578125" style="439" customWidth="1"/>
    <col min="11307" max="11520" width="11.42578125" style="439"/>
    <col min="11521" max="11521" width="9.42578125" style="439" customWidth="1"/>
    <col min="11522" max="11522" width="13.28515625" style="439" bestFit="1" customWidth="1"/>
    <col min="11523" max="11523" width="12.42578125" style="439" customWidth="1"/>
    <col min="11524" max="11524" width="10.5703125" style="439" customWidth="1"/>
    <col min="11525" max="11525" width="14.140625" style="439" customWidth="1"/>
    <col min="11526" max="11526" width="11.42578125" style="439"/>
    <col min="11527" max="11527" width="12.42578125" style="439" customWidth="1"/>
    <col min="11528" max="11528" width="6.85546875" style="439" customWidth="1"/>
    <col min="11529" max="11529" width="7" style="439" customWidth="1"/>
    <col min="11530" max="11530" width="10.28515625" style="439" customWidth="1"/>
    <col min="11531" max="11531" width="15" style="439" customWidth="1"/>
    <col min="11532" max="11532" width="11.5703125" style="439" customWidth="1"/>
    <col min="11533" max="11533" width="16.5703125" style="439" customWidth="1"/>
    <col min="11534" max="11534" width="18.85546875" style="439" customWidth="1"/>
    <col min="11535" max="11535" width="13.7109375" style="439" customWidth="1"/>
    <col min="11536" max="11536" width="19" style="439" customWidth="1"/>
    <col min="11537" max="11537" width="20.85546875" style="439" customWidth="1"/>
    <col min="11538" max="11538" width="17.7109375" style="439" customWidth="1"/>
    <col min="11539" max="11539" width="8.140625" style="439" customWidth="1"/>
    <col min="11540" max="11540" width="7.5703125" style="439" customWidth="1"/>
    <col min="11541" max="11541" width="9.28515625" style="439" customWidth="1"/>
    <col min="11542" max="11542" width="8.85546875" style="439" customWidth="1"/>
    <col min="11543" max="11543" width="8.42578125" style="439" customWidth="1"/>
    <col min="11544" max="11544" width="7" style="439" customWidth="1"/>
    <col min="11545" max="11545" width="6.85546875" style="439" customWidth="1"/>
    <col min="11546" max="11550" width="6.28515625" style="439" bestFit="1" customWidth="1"/>
    <col min="11551" max="11551" width="6.85546875" style="439" customWidth="1"/>
    <col min="11552" max="11552" width="6.7109375" style="439" customWidth="1"/>
    <col min="11553" max="11553" width="5.42578125" style="439" bestFit="1" customWidth="1"/>
    <col min="11554" max="11554" width="6.42578125" style="439" customWidth="1"/>
    <col min="11555" max="11555" width="5.42578125" style="439" bestFit="1" customWidth="1"/>
    <col min="11556" max="11556" width="6" style="439" customWidth="1"/>
    <col min="11557" max="11557" width="6.140625" style="439" customWidth="1"/>
    <col min="11558" max="11558" width="4.5703125" style="439" customWidth="1"/>
    <col min="11559" max="11559" width="6" style="439" customWidth="1"/>
    <col min="11560" max="11560" width="4.140625" style="439" customWidth="1"/>
    <col min="11561" max="11561" width="4.85546875" style="439" customWidth="1"/>
    <col min="11562" max="11562" width="4.42578125" style="439" customWidth="1"/>
    <col min="11563" max="11776" width="11.42578125" style="439"/>
    <col min="11777" max="11777" width="9.42578125" style="439" customWidth="1"/>
    <col min="11778" max="11778" width="13.28515625" style="439" bestFit="1" customWidth="1"/>
    <col min="11779" max="11779" width="12.42578125" style="439" customWidth="1"/>
    <col min="11780" max="11780" width="10.5703125" style="439" customWidth="1"/>
    <col min="11781" max="11781" width="14.140625" style="439" customWidth="1"/>
    <col min="11782" max="11782" width="11.42578125" style="439"/>
    <col min="11783" max="11783" width="12.42578125" style="439" customWidth="1"/>
    <col min="11784" max="11784" width="6.85546875" style="439" customWidth="1"/>
    <col min="11785" max="11785" width="7" style="439" customWidth="1"/>
    <col min="11786" max="11786" width="10.28515625" style="439" customWidth="1"/>
    <col min="11787" max="11787" width="15" style="439" customWidth="1"/>
    <col min="11788" max="11788" width="11.5703125" style="439" customWidth="1"/>
    <col min="11789" max="11789" width="16.5703125" style="439" customWidth="1"/>
    <col min="11790" max="11790" width="18.85546875" style="439" customWidth="1"/>
    <col min="11791" max="11791" width="13.7109375" style="439" customWidth="1"/>
    <col min="11792" max="11792" width="19" style="439" customWidth="1"/>
    <col min="11793" max="11793" width="20.85546875" style="439" customWidth="1"/>
    <col min="11794" max="11794" width="17.7109375" style="439" customWidth="1"/>
    <col min="11795" max="11795" width="8.140625" style="439" customWidth="1"/>
    <col min="11796" max="11796" width="7.5703125" style="439" customWidth="1"/>
    <col min="11797" max="11797" width="9.28515625" style="439" customWidth="1"/>
    <col min="11798" max="11798" width="8.85546875" style="439" customWidth="1"/>
    <col min="11799" max="11799" width="8.42578125" style="439" customWidth="1"/>
    <col min="11800" max="11800" width="7" style="439" customWidth="1"/>
    <col min="11801" max="11801" width="6.85546875" style="439" customWidth="1"/>
    <col min="11802" max="11806" width="6.28515625" style="439" bestFit="1" customWidth="1"/>
    <col min="11807" max="11807" width="6.85546875" style="439" customWidth="1"/>
    <col min="11808" max="11808" width="6.7109375" style="439" customWidth="1"/>
    <col min="11809" max="11809" width="5.42578125" style="439" bestFit="1" customWidth="1"/>
    <col min="11810" max="11810" width="6.42578125" style="439" customWidth="1"/>
    <col min="11811" max="11811" width="5.42578125" style="439" bestFit="1" customWidth="1"/>
    <col min="11812" max="11812" width="6" style="439" customWidth="1"/>
    <col min="11813" max="11813" width="6.140625" style="439" customWidth="1"/>
    <col min="11814" max="11814" width="4.5703125" style="439" customWidth="1"/>
    <col min="11815" max="11815" width="6" style="439" customWidth="1"/>
    <col min="11816" max="11816" width="4.140625" style="439" customWidth="1"/>
    <col min="11817" max="11817" width="4.85546875" style="439" customWidth="1"/>
    <col min="11818" max="11818" width="4.42578125" style="439" customWidth="1"/>
    <col min="11819" max="12032" width="11.42578125" style="439"/>
    <col min="12033" max="12033" width="9.42578125" style="439" customWidth="1"/>
    <col min="12034" max="12034" width="13.28515625" style="439" bestFit="1" customWidth="1"/>
    <col min="12035" max="12035" width="12.42578125" style="439" customWidth="1"/>
    <col min="12036" max="12036" width="10.5703125" style="439" customWidth="1"/>
    <col min="12037" max="12037" width="14.140625" style="439" customWidth="1"/>
    <col min="12038" max="12038" width="11.42578125" style="439"/>
    <col min="12039" max="12039" width="12.42578125" style="439" customWidth="1"/>
    <col min="12040" max="12040" width="6.85546875" style="439" customWidth="1"/>
    <col min="12041" max="12041" width="7" style="439" customWidth="1"/>
    <col min="12042" max="12042" width="10.28515625" style="439" customWidth="1"/>
    <col min="12043" max="12043" width="15" style="439" customWidth="1"/>
    <col min="12044" max="12044" width="11.5703125" style="439" customWidth="1"/>
    <col min="12045" max="12045" width="16.5703125" style="439" customWidth="1"/>
    <col min="12046" max="12046" width="18.85546875" style="439" customWidth="1"/>
    <col min="12047" max="12047" width="13.7109375" style="439" customWidth="1"/>
    <col min="12048" max="12048" width="19" style="439" customWidth="1"/>
    <col min="12049" max="12049" width="20.85546875" style="439" customWidth="1"/>
    <col min="12050" max="12050" width="17.7109375" style="439" customWidth="1"/>
    <col min="12051" max="12051" width="8.140625" style="439" customWidth="1"/>
    <col min="12052" max="12052" width="7.5703125" style="439" customWidth="1"/>
    <col min="12053" max="12053" width="9.28515625" style="439" customWidth="1"/>
    <col min="12054" max="12054" width="8.85546875" style="439" customWidth="1"/>
    <col min="12055" max="12055" width="8.42578125" style="439" customWidth="1"/>
    <col min="12056" max="12056" width="7" style="439" customWidth="1"/>
    <col min="12057" max="12057" width="6.85546875" style="439" customWidth="1"/>
    <col min="12058" max="12062" width="6.28515625" style="439" bestFit="1" customWidth="1"/>
    <col min="12063" max="12063" width="6.85546875" style="439" customWidth="1"/>
    <col min="12064" max="12064" width="6.7109375" style="439" customWidth="1"/>
    <col min="12065" max="12065" width="5.42578125" style="439" bestFit="1" customWidth="1"/>
    <col min="12066" max="12066" width="6.42578125" style="439" customWidth="1"/>
    <col min="12067" max="12067" width="5.42578125" style="439" bestFit="1" customWidth="1"/>
    <col min="12068" max="12068" width="6" style="439" customWidth="1"/>
    <col min="12069" max="12069" width="6.140625" style="439" customWidth="1"/>
    <col min="12070" max="12070" width="4.5703125" style="439" customWidth="1"/>
    <col min="12071" max="12071" width="6" style="439" customWidth="1"/>
    <col min="12072" max="12072" width="4.140625" style="439" customWidth="1"/>
    <col min="12073" max="12073" width="4.85546875" style="439" customWidth="1"/>
    <col min="12074" max="12074" width="4.42578125" style="439" customWidth="1"/>
    <col min="12075" max="12288" width="11.42578125" style="439"/>
    <col min="12289" max="12289" width="9.42578125" style="439" customWidth="1"/>
    <col min="12290" max="12290" width="13.28515625" style="439" bestFit="1" customWidth="1"/>
    <col min="12291" max="12291" width="12.42578125" style="439" customWidth="1"/>
    <col min="12292" max="12292" width="10.5703125" style="439" customWidth="1"/>
    <col min="12293" max="12293" width="14.140625" style="439" customWidth="1"/>
    <col min="12294" max="12294" width="11.42578125" style="439"/>
    <col min="12295" max="12295" width="12.42578125" style="439" customWidth="1"/>
    <col min="12296" max="12296" width="6.85546875" style="439" customWidth="1"/>
    <col min="12297" max="12297" width="7" style="439" customWidth="1"/>
    <col min="12298" max="12298" width="10.28515625" style="439" customWidth="1"/>
    <col min="12299" max="12299" width="15" style="439" customWidth="1"/>
    <col min="12300" max="12300" width="11.5703125" style="439" customWidth="1"/>
    <col min="12301" max="12301" width="16.5703125" style="439" customWidth="1"/>
    <col min="12302" max="12302" width="18.85546875" style="439" customWidth="1"/>
    <col min="12303" max="12303" width="13.7109375" style="439" customWidth="1"/>
    <col min="12304" max="12304" width="19" style="439" customWidth="1"/>
    <col min="12305" max="12305" width="20.85546875" style="439" customWidth="1"/>
    <col min="12306" max="12306" width="17.7109375" style="439" customWidth="1"/>
    <col min="12307" max="12307" width="8.140625" style="439" customWidth="1"/>
    <col min="12308" max="12308" width="7.5703125" style="439" customWidth="1"/>
    <col min="12309" max="12309" width="9.28515625" style="439" customWidth="1"/>
    <col min="12310" max="12310" width="8.85546875" style="439" customWidth="1"/>
    <col min="12311" max="12311" width="8.42578125" style="439" customWidth="1"/>
    <col min="12312" max="12312" width="7" style="439" customWidth="1"/>
    <col min="12313" max="12313" width="6.85546875" style="439" customWidth="1"/>
    <col min="12314" max="12318" width="6.28515625" style="439" bestFit="1" customWidth="1"/>
    <col min="12319" max="12319" width="6.85546875" style="439" customWidth="1"/>
    <col min="12320" max="12320" width="6.7109375" style="439" customWidth="1"/>
    <col min="12321" max="12321" width="5.42578125" style="439" bestFit="1" customWidth="1"/>
    <col min="12322" max="12322" width="6.42578125" style="439" customWidth="1"/>
    <col min="12323" max="12323" width="5.42578125" style="439" bestFit="1" customWidth="1"/>
    <col min="12324" max="12324" width="6" style="439" customWidth="1"/>
    <col min="12325" max="12325" width="6.140625" style="439" customWidth="1"/>
    <col min="12326" max="12326" width="4.5703125" style="439" customWidth="1"/>
    <col min="12327" max="12327" width="6" style="439" customWidth="1"/>
    <col min="12328" max="12328" width="4.140625" style="439" customWidth="1"/>
    <col min="12329" max="12329" width="4.85546875" style="439" customWidth="1"/>
    <col min="12330" max="12330" width="4.42578125" style="439" customWidth="1"/>
    <col min="12331" max="12544" width="11.42578125" style="439"/>
    <col min="12545" max="12545" width="9.42578125" style="439" customWidth="1"/>
    <col min="12546" max="12546" width="13.28515625" style="439" bestFit="1" customWidth="1"/>
    <col min="12547" max="12547" width="12.42578125" style="439" customWidth="1"/>
    <col min="12548" max="12548" width="10.5703125" style="439" customWidth="1"/>
    <col min="12549" max="12549" width="14.140625" style="439" customWidth="1"/>
    <col min="12550" max="12550" width="11.42578125" style="439"/>
    <col min="12551" max="12551" width="12.42578125" style="439" customWidth="1"/>
    <col min="12552" max="12552" width="6.85546875" style="439" customWidth="1"/>
    <col min="12553" max="12553" width="7" style="439" customWidth="1"/>
    <col min="12554" max="12554" width="10.28515625" style="439" customWidth="1"/>
    <col min="12555" max="12555" width="15" style="439" customWidth="1"/>
    <col min="12556" max="12556" width="11.5703125" style="439" customWidth="1"/>
    <col min="12557" max="12557" width="16.5703125" style="439" customWidth="1"/>
    <col min="12558" max="12558" width="18.85546875" style="439" customWidth="1"/>
    <col min="12559" max="12559" width="13.7109375" style="439" customWidth="1"/>
    <col min="12560" max="12560" width="19" style="439" customWidth="1"/>
    <col min="12561" max="12561" width="20.85546875" style="439" customWidth="1"/>
    <col min="12562" max="12562" width="17.7109375" style="439" customWidth="1"/>
    <col min="12563" max="12563" width="8.140625" style="439" customWidth="1"/>
    <col min="12564" max="12564" width="7.5703125" style="439" customWidth="1"/>
    <col min="12565" max="12565" width="9.28515625" style="439" customWidth="1"/>
    <col min="12566" max="12566" width="8.85546875" style="439" customWidth="1"/>
    <col min="12567" max="12567" width="8.42578125" style="439" customWidth="1"/>
    <col min="12568" max="12568" width="7" style="439" customWidth="1"/>
    <col min="12569" max="12569" width="6.85546875" style="439" customWidth="1"/>
    <col min="12570" max="12574" width="6.28515625" style="439" bestFit="1" customWidth="1"/>
    <col min="12575" max="12575" width="6.85546875" style="439" customWidth="1"/>
    <col min="12576" max="12576" width="6.7109375" style="439" customWidth="1"/>
    <col min="12577" max="12577" width="5.42578125" style="439" bestFit="1" customWidth="1"/>
    <col min="12578" max="12578" width="6.42578125" style="439" customWidth="1"/>
    <col min="12579" max="12579" width="5.42578125" style="439" bestFit="1" customWidth="1"/>
    <col min="12580" max="12580" width="6" style="439" customWidth="1"/>
    <col min="12581" max="12581" width="6.140625" style="439" customWidth="1"/>
    <col min="12582" max="12582" width="4.5703125" style="439" customWidth="1"/>
    <col min="12583" max="12583" width="6" style="439" customWidth="1"/>
    <col min="12584" max="12584" width="4.140625" style="439" customWidth="1"/>
    <col min="12585" max="12585" width="4.85546875" style="439" customWidth="1"/>
    <col min="12586" max="12586" width="4.42578125" style="439" customWidth="1"/>
    <col min="12587" max="12800" width="11.42578125" style="439"/>
    <col min="12801" max="12801" width="9.42578125" style="439" customWidth="1"/>
    <col min="12802" max="12802" width="13.28515625" style="439" bestFit="1" customWidth="1"/>
    <col min="12803" max="12803" width="12.42578125" style="439" customWidth="1"/>
    <col min="12804" max="12804" width="10.5703125" style="439" customWidth="1"/>
    <col min="12805" max="12805" width="14.140625" style="439" customWidth="1"/>
    <col min="12806" max="12806" width="11.42578125" style="439"/>
    <col min="12807" max="12807" width="12.42578125" style="439" customWidth="1"/>
    <col min="12808" max="12808" width="6.85546875" style="439" customWidth="1"/>
    <col min="12809" max="12809" width="7" style="439" customWidth="1"/>
    <col min="12810" max="12810" width="10.28515625" style="439" customWidth="1"/>
    <col min="12811" max="12811" width="15" style="439" customWidth="1"/>
    <col min="12812" max="12812" width="11.5703125" style="439" customWidth="1"/>
    <col min="12813" max="12813" width="16.5703125" style="439" customWidth="1"/>
    <col min="12814" max="12814" width="18.85546875" style="439" customWidth="1"/>
    <col min="12815" max="12815" width="13.7109375" style="439" customWidth="1"/>
    <col min="12816" max="12816" width="19" style="439" customWidth="1"/>
    <col min="12817" max="12817" width="20.85546875" style="439" customWidth="1"/>
    <col min="12818" max="12818" width="17.7109375" style="439" customWidth="1"/>
    <col min="12819" max="12819" width="8.140625" style="439" customWidth="1"/>
    <col min="12820" max="12820" width="7.5703125" style="439" customWidth="1"/>
    <col min="12821" max="12821" width="9.28515625" style="439" customWidth="1"/>
    <col min="12822" max="12822" width="8.85546875" style="439" customWidth="1"/>
    <col min="12823" max="12823" width="8.42578125" style="439" customWidth="1"/>
    <col min="12824" max="12824" width="7" style="439" customWidth="1"/>
    <col min="12825" max="12825" width="6.85546875" style="439" customWidth="1"/>
    <col min="12826" max="12830" width="6.28515625" style="439" bestFit="1" customWidth="1"/>
    <col min="12831" max="12831" width="6.85546875" style="439" customWidth="1"/>
    <col min="12832" max="12832" width="6.7109375" style="439" customWidth="1"/>
    <col min="12833" max="12833" width="5.42578125" style="439" bestFit="1" customWidth="1"/>
    <col min="12834" max="12834" width="6.42578125" style="439" customWidth="1"/>
    <col min="12835" max="12835" width="5.42578125" style="439" bestFit="1" customWidth="1"/>
    <col min="12836" max="12836" width="6" style="439" customWidth="1"/>
    <col min="12837" max="12837" width="6.140625" style="439" customWidth="1"/>
    <col min="12838" max="12838" width="4.5703125" style="439" customWidth="1"/>
    <col min="12839" max="12839" width="6" style="439" customWidth="1"/>
    <col min="12840" max="12840" width="4.140625" style="439" customWidth="1"/>
    <col min="12841" max="12841" width="4.85546875" style="439" customWidth="1"/>
    <col min="12842" max="12842" width="4.42578125" style="439" customWidth="1"/>
    <col min="12843" max="13056" width="11.42578125" style="439"/>
    <col min="13057" max="13057" width="9.42578125" style="439" customWidth="1"/>
    <col min="13058" max="13058" width="13.28515625" style="439" bestFit="1" customWidth="1"/>
    <col min="13059" max="13059" width="12.42578125" style="439" customWidth="1"/>
    <col min="13060" max="13060" width="10.5703125" style="439" customWidth="1"/>
    <col min="13061" max="13061" width="14.140625" style="439" customWidth="1"/>
    <col min="13062" max="13062" width="11.42578125" style="439"/>
    <col min="13063" max="13063" width="12.42578125" style="439" customWidth="1"/>
    <col min="13064" max="13064" width="6.85546875" style="439" customWidth="1"/>
    <col min="13065" max="13065" width="7" style="439" customWidth="1"/>
    <col min="13066" max="13066" width="10.28515625" style="439" customWidth="1"/>
    <col min="13067" max="13067" width="15" style="439" customWidth="1"/>
    <col min="13068" max="13068" width="11.5703125" style="439" customWidth="1"/>
    <col min="13069" max="13069" width="16.5703125" style="439" customWidth="1"/>
    <col min="13070" max="13070" width="18.85546875" style="439" customWidth="1"/>
    <col min="13071" max="13071" width="13.7109375" style="439" customWidth="1"/>
    <col min="13072" max="13072" width="19" style="439" customWidth="1"/>
    <col min="13073" max="13073" width="20.85546875" style="439" customWidth="1"/>
    <col min="13074" max="13074" width="17.7109375" style="439" customWidth="1"/>
    <col min="13075" max="13075" width="8.140625" style="439" customWidth="1"/>
    <col min="13076" max="13076" width="7.5703125" style="439" customWidth="1"/>
    <col min="13077" max="13077" width="9.28515625" style="439" customWidth="1"/>
    <col min="13078" max="13078" width="8.85546875" style="439" customWidth="1"/>
    <col min="13079" max="13079" width="8.42578125" style="439" customWidth="1"/>
    <col min="13080" max="13080" width="7" style="439" customWidth="1"/>
    <col min="13081" max="13081" width="6.85546875" style="439" customWidth="1"/>
    <col min="13082" max="13086" width="6.28515625" style="439" bestFit="1" customWidth="1"/>
    <col min="13087" max="13087" width="6.85546875" style="439" customWidth="1"/>
    <col min="13088" max="13088" width="6.7109375" style="439" customWidth="1"/>
    <col min="13089" max="13089" width="5.42578125" style="439" bestFit="1" customWidth="1"/>
    <col min="13090" max="13090" width="6.42578125" style="439" customWidth="1"/>
    <col min="13091" max="13091" width="5.42578125" style="439" bestFit="1" customWidth="1"/>
    <col min="13092" max="13092" width="6" style="439" customWidth="1"/>
    <col min="13093" max="13093" width="6.140625" style="439" customWidth="1"/>
    <col min="13094" max="13094" width="4.5703125" style="439" customWidth="1"/>
    <col min="13095" max="13095" width="6" style="439" customWidth="1"/>
    <col min="13096" max="13096" width="4.140625" style="439" customWidth="1"/>
    <col min="13097" max="13097" width="4.85546875" style="439" customWidth="1"/>
    <col min="13098" max="13098" width="4.42578125" style="439" customWidth="1"/>
    <col min="13099" max="13312" width="11.42578125" style="439"/>
    <col min="13313" max="13313" width="9.42578125" style="439" customWidth="1"/>
    <col min="13314" max="13314" width="13.28515625" style="439" bestFit="1" customWidth="1"/>
    <col min="13315" max="13315" width="12.42578125" style="439" customWidth="1"/>
    <col min="13316" max="13316" width="10.5703125" style="439" customWidth="1"/>
    <col min="13317" max="13317" width="14.140625" style="439" customWidth="1"/>
    <col min="13318" max="13318" width="11.42578125" style="439"/>
    <col min="13319" max="13319" width="12.42578125" style="439" customWidth="1"/>
    <col min="13320" max="13320" width="6.85546875" style="439" customWidth="1"/>
    <col min="13321" max="13321" width="7" style="439" customWidth="1"/>
    <col min="13322" max="13322" width="10.28515625" style="439" customWidth="1"/>
    <col min="13323" max="13323" width="15" style="439" customWidth="1"/>
    <col min="13324" max="13324" width="11.5703125" style="439" customWidth="1"/>
    <col min="13325" max="13325" width="16.5703125" style="439" customWidth="1"/>
    <col min="13326" max="13326" width="18.85546875" style="439" customWidth="1"/>
    <col min="13327" max="13327" width="13.7109375" style="439" customWidth="1"/>
    <col min="13328" max="13328" width="19" style="439" customWidth="1"/>
    <col min="13329" max="13329" width="20.85546875" style="439" customWidth="1"/>
    <col min="13330" max="13330" width="17.7109375" style="439" customWidth="1"/>
    <col min="13331" max="13331" width="8.140625" style="439" customWidth="1"/>
    <col min="13332" max="13332" width="7.5703125" style="439" customWidth="1"/>
    <col min="13333" max="13333" width="9.28515625" style="439" customWidth="1"/>
    <col min="13334" max="13334" width="8.85546875" style="439" customWidth="1"/>
    <col min="13335" max="13335" width="8.42578125" style="439" customWidth="1"/>
    <col min="13336" max="13336" width="7" style="439" customWidth="1"/>
    <col min="13337" max="13337" width="6.85546875" style="439" customWidth="1"/>
    <col min="13338" max="13342" width="6.28515625" style="439" bestFit="1" customWidth="1"/>
    <col min="13343" max="13343" width="6.85546875" style="439" customWidth="1"/>
    <col min="13344" max="13344" width="6.7109375" style="439" customWidth="1"/>
    <col min="13345" max="13345" width="5.42578125" style="439" bestFit="1" customWidth="1"/>
    <col min="13346" max="13346" width="6.42578125" style="439" customWidth="1"/>
    <col min="13347" max="13347" width="5.42578125" style="439" bestFit="1" customWidth="1"/>
    <col min="13348" max="13348" width="6" style="439" customWidth="1"/>
    <col min="13349" max="13349" width="6.140625" style="439" customWidth="1"/>
    <col min="13350" max="13350" width="4.5703125" style="439" customWidth="1"/>
    <col min="13351" max="13351" width="6" style="439" customWidth="1"/>
    <col min="13352" max="13352" width="4.140625" style="439" customWidth="1"/>
    <col min="13353" max="13353" width="4.85546875" style="439" customWidth="1"/>
    <col min="13354" max="13354" width="4.42578125" style="439" customWidth="1"/>
    <col min="13355" max="13568" width="11.42578125" style="439"/>
    <col min="13569" max="13569" width="9.42578125" style="439" customWidth="1"/>
    <col min="13570" max="13570" width="13.28515625" style="439" bestFit="1" customWidth="1"/>
    <col min="13571" max="13571" width="12.42578125" style="439" customWidth="1"/>
    <col min="13572" max="13572" width="10.5703125" style="439" customWidth="1"/>
    <col min="13573" max="13573" width="14.140625" style="439" customWidth="1"/>
    <col min="13574" max="13574" width="11.42578125" style="439"/>
    <col min="13575" max="13575" width="12.42578125" style="439" customWidth="1"/>
    <col min="13576" max="13576" width="6.85546875" style="439" customWidth="1"/>
    <col min="13577" max="13577" width="7" style="439" customWidth="1"/>
    <col min="13578" max="13578" width="10.28515625" style="439" customWidth="1"/>
    <col min="13579" max="13579" width="15" style="439" customWidth="1"/>
    <col min="13580" max="13580" width="11.5703125" style="439" customWidth="1"/>
    <col min="13581" max="13581" width="16.5703125" style="439" customWidth="1"/>
    <col min="13582" max="13582" width="18.85546875" style="439" customWidth="1"/>
    <col min="13583" max="13583" width="13.7109375" style="439" customWidth="1"/>
    <col min="13584" max="13584" width="19" style="439" customWidth="1"/>
    <col min="13585" max="13585" width="20.85546875" style="439" customWidth="1"/>
    <col min="13586" max="13586" width="17.7109375" style="439" customWidth="1"/>
    <col min="13587" max="13587" width="8.140625" style="439" customWidth="1"/>
    <col min="13588" max="13588" width="7.5703125" style="439" customWidth="1"/>
    <col min="13589" max="13589" width="9.28515625" style="439" customWidth="1"/>
    <col min="13590" max="13590" width="8.85546875" style="439" customWidth="1"/>
    <col min="13591" max="13591" width="8.42578125" style="439" customWidth="1"/>
    <col min="13592" max="13592" width="7" style="439" customWidth="1"/>
    <col min="13593" max="13593" width="6.85546875" style="439" customWidth="1"/>
    <col min="13594" max="13598" width="6.28515625" style="439" bestFit="1" customWidth="1"/>
    <col min="13599" max="13599" width="6.85546875" style="439" customWidth="1"/>
    <col min="13600" max="13600" width="6.7109375" style="439" customWidth="1"/>
    <col min="13601" max="13601" width="5.42578125" style="439" bestFit="1" customWidth="1"/>
    <col min="13602" max="13602" width="6.42578125" style="439" customWidth="1"/>
    <col min="13603" max="13603" width="5.42578125" style="439" bestFit="1" customWidth="1"/>
    <col min="13604" max="13604" width="6" style="439" customWidth="1"/>
    <col min="13605" max="13605" width="6.140625" style="439" customWidth="1"/>
    <col min="13606" max="13606" width="4.5703125" style="439" customWidth="1"/>
    <col min="13607" max="13607" width="6" style="439" customWidth="1"/>
    <col min="13608" max="13608" width="4.140625" style="439" customWidth="1"/>
    <col min="13609" max="13609" width="4.85546875" style="439" customWidth="1"/>
    <col min="13610" max="13610" width="4.42578125" style="439" customWidth="1"/>
    <col min="13611" max="13824" width="11.42578125" style="439"/>
    <col min="13825" max="13825" width="9.42578125" style="439" customWidth="1"/>
    <col min="13826" max="13826" width="13.28515625" style="439" bestFit="1" customWidth="1"/>
    <col min="13827" max="13827" width="12.42578125" style="439" customWidth="1"/>
    <col min="13828" max="13828" width="10.5703125" style="439" customWidth="1"/>
    <col min="13829" max="13829" width="14.140625" style="439" customWidth="1"/>
    <col min="13830" max="13830" width="11.42578125" style="439"/>
    <col min="13831" max="13831" width="12.42578125" style="439" customWidth="1"/>
    <col min="13832" max="13832" width="6.85546875" style="439" customWidth="1"/>
    <col min="13833" max="13833" width="7" style="439" customWidth="1"/>
    <col min="13834" max="13834" width="10.28515625" style="439" customWidth="1"/>
    <col min="13835" max="13835" width="15" style="439" customWidth="1"/>
    <col min="13836" max="13836" width="11.5703125" style="439" customWidth="1"/>
    <col min="13837" max="13837" width="16.5703125" style="439" customWidth="1"/>
    <col min="13838" max="13838" width="18.85546875" style="439" customWidth="1"/>
    <col min="13839" max="13839" width="13.7109375" style="439" customWidth="1"/>
    <col min="13840" max="13840" width="19" style="439" customWidth="1"/>
    <col min="13841" max="13841" width="20.85546875" style="439" customWidth="1"/>
    <col min="13842" max="13842" width="17.7109375" style="439" customWidth="1"/>
    <col min="13843" max="13843" width="8.140625" style="439" customWidth="1"/>
    <col min="13844" max="13844" width="7.5703125" style="439" customWidth="1"/>
    <col min="13845" max="13845" width="9.28515625" style="439" customWidth="1"/>
    <col min="13846" max="13846" width="8.85546875" style="439" customWidth="1"/>
    <col min="13847" max="13847" width="8.42578125" style="439" customWidth="1"/>
    <col min="13848" max="13848" width="7" style="439" customWidth="1"/>
    <col min="13849" max="13849" width="6.85546875" style="439" customWidth="1"/>
    <col min="13850" max="13854" width="6.28515625" style="439" bestFit="1" customWidth="1"/>
    <col min="13855" max="13855" width="6.85546875" style="439" customWidth="1"/>
    <col min="13856" max="13856" width="6.7109375" style="439" customWidth="1"/>
    <col min="13857" max="13857" width="5.42578125" style="439" bestFit="1" customWidth="1"/>
    <col min="13858" max="13858" width="6.42578125" style="439" customWidth="1"/>
    <col min="13859" max="13859" width="5.42578125" style="439" bestFit="1" customWidth="1"/>
    <col min="13860" max="13860" width="6" style="439" customWidth="1"/>
    <col min="13861" max="13861" width="6.140625" style="439" customWidth="1"/>
    <col min="13862" max="13862" width="4.5703125" style="439" customWidth="1"/>
    <col min="13863" max="13863" width="6" style="439" customWidth="1"/>
    <col min="13864" max="13864" width="4.140625" style="439" customWidth="1"/>
    <col min="13865" max="13865" width="4.85546875" style="439" customWidth="1"/>
    <col min="13866" max="13866" width="4.42578125" style="439" customWidth="1"/>
    <col min="13867" max="14080" width="11.42578125" style="439"/>
    <col min="14081" max="14081" width="9.42578125" style="439" customWidth="1"/>
    <col min="14082" max="14082" width="13.28515625" style="439" bestFit="1" customWidth="1"/>
    <col min="14083" max="14083" width="12.42578125" style="439" customWidth="1"/>
    <col min="14084" max="14084" width="10.5703125" style="439" customWidth="1"/>
    <col min="14085" max="14085" width="14.140625" style="439" customWidth="1"/>
    <col min="14086" max="14086" width="11.42578125" style="439"/>
    <col min="14087" max="14087" width="12.42578125" style="439" customWidth="1"/>
    <col min="14088" max="14088" width="6.85546875" style="439" customWidth="1"/>
    <col min="14089" max="14089" width="7" style="439" customWidth="1"/>
    <col min="14090" max="14090" width="10.28515625" style="439" customWidth="1"/>
    <col min="14091" max="14091" width="15" style="439" customWidth="1"/>
    <col min="14092" max="14092" width="11.5703125" style="439" customWidth="1"/>
    <col min="14093" max="14093" width="16.5703125" style="439" customWidth="1"/>
    <col min="14094" max="14094" width="18.85546875" style="439" customWidth="1"/>
    <col min="14095" max="14095" width="13.7109375" style="439" customWidth="1"/>
    <col min="14096" max="14096" width="19" style="439" customWidth="1"/>
    <col min="14097" max="14097" width="20.85546875" style="439" customWidth="1"/>
    <col min="14098" max="14098" width="17.7109375" style="439" customWidth="1"/>
    <col min="14099" max="14099" width="8.140625" style="439" customWidth="1"/>
    <col min="14100" max="14100" width="7.5703125" style="439" customWidth="1"/>
    <col min="14101" max="14101" width="9.28515625" style="439" customWidth="1"/>
    <col min="14102" max="14102" width="8.85546875" style="439" customWidth="1"/>
    <col min="14103" max="14103" width="8.42578125" style="439" customWidth="1"/>
    <col min="14104" max="14104" width="7" style="439" customWidth="1"/>
    <col min="14105" max="14105" width="6.85546875" style="439" customWidth="1"/>
    <col min="14106" max="14110" width="6.28515625" style="439" bestFit="1" customWidth="1"/>
    <col min="14111" max="14111" width="6.85546875" style="439" customWidth="1"/>
    <col min="14112" max="14112" width="6.7109375" style="439" customWidth="1"/>
    <col min="14113" max="14113" width="5.42578125" style="439" bestFit="1" customWidth="1"/>
    <col min="14114" max="14114" width="6.42578125" style="439" customWidth="1"/>
    <col min="14115" max="14115" width="5.42578125" style="439" bestFit="1" customWidth="1"/>
    <col min="14116" max="14116" width="6" style="439" customWidth="1"/>
    <col min="14117" max="14117" width="6.140625" style="439" customWidth="1"/>
    <col min="14118" max="14118" width="4.5703125" style="439" customWidth="1"/>
    <col min="14119" max="14119" width="6" style="439" customWidth="1"/>
    <col min="14120" max="14120" width="4.140625" style="439" customWidth="1"/>
    <col min="14121" max="14121" width="4.85546875" style="439" customWidth="1"/>
    <col min="14122" max="14122" width="4.42578125" style="439" customWidth="1"/>
    <col min="14123" max="14336" width="11.42578125" style="439"/>
    <col min="14337" max="14337" width="9.42578125" style="439" customWidth="1"/>
    <col min="14338" max="14338" width="13.28515625" style="439" bestFit="1" customWidth="1"/>
    <col min="14339" max="14339" width="12.42578125" style="439" customWidth="1"/>
    <col min="14340" max="14340" width="10.5703125" style="439" customWidth="1"/>
    <col min="14341" max="14341" width="14.140625" style="439" customWidth="1"/>
    <col min="14342" max="14342" width="11.42578125" style="439"/>
    <col min="14343" max="14343" width="12.42578125" style="439" customWidth="1"/>
    <col min="14344" max="14344" width="6.85546875" style="439" customWidth="1"/>
    <col min="14345" max="14345" width="7" style="439" customWidth="1"/>
    <col min="14346" max="14346" width="10.28515625" style="439" customWidth="1"/>
    <col min="14347" max="14347" width="15" style="439" customWidth="1"/>
    <col min="14348" max="14348" width="11.5703125" style="439" customWidth="1"/>
    <col min="14349" max="14349" width="16.5703125" style="439" customWidth="1"/>
    <col min="14350" max="14350" width="18.85546875" style="439" customWidth="1"/>
    <col min="14351" max="14351" width="13.7109375" style="439" customWidth="1"/>
    <col min="14352" max="14352" width="19" style="439" customWidth="1"/>
    <col min="14353" max="14353" width="20.85546875" style="439" customWidth="1"/>
    <col min="14354" max="14354" width="17.7109375" style="439" customWidth="1"/>
    <col min="14355" max="14355" width="8.140625" style="439" customWidth="1"/>
    <col min="14356" max="14356" width="7.5703125" style="439" customWidth="1"/>
    <col min="14357" max="14357" width="9.28515625" style="439" customWidth="1"/>
    <col min="14358" max="14358" width="8.85546875" style="439" customWidth="1"/>
    <col min="14359" max="14359" width="8.42578125" style="439" customWidth="1"/>
    <col min="14360" max="14360" width="7" style="439" customWidth="1"/>
    <col min="14361" max="14361" width="6.85546875" style="439" customWidth="1"/>
    <col min="14362" max="14366" width="6.28515625" style="439" bestFit="1" customWidth="1"/>
    <col min="14367" max="14367" width="6.85546875" style="439" customWidth="1"/>
    <col min="14368" max="14368" width="6.7109375" style="439" customWidth="1"/>
    <col min="14369" max="14369" width="5.42578125" style="439" bestFit="1" customWidth="1"/>
    <col min="14370" max="14370" width="6.42578125" style="439" customWidth="1"/>
    <col min="14371" max="14371" width="5.42578125" style="439" bestFit="1" customWidth="1"/>
    <col min="14372" max="14372" width="6" style="439" customWidth="1"/>
    <col min="14373" max="14373" width="6.140625" style="439" customWidth="1"/>
    <col min="14374" max="14374" width="4.5703125" style="439" customWidth="1"/>
    <col min="14375" max="14375" width="6" style="439" customWidth="1"/>
    <col min="14376" max="14376" width="4.140625" style="439" customWidth="1"/>
    <col min="14377" max="14377" width="4.85546875" style="439" customWidth="1"/>
    <col min="14378" max="14378" width="4.42578125" style="439" customWidth="1"/>
    <col min="14379" max="14592" width="11.42578125" style="439"/>
    <col min="14593" max="14593" width="9.42578125" style="439" customWidth="1"/>
    <col min="14594" max="14594" width="13.28515625" style="439" bestFit="1" customWidth="1"/>
    <col min="14595" max="14595" width="12.42578125" style="439" customWidth="1"/>
    <col min="14596" max="14596" width="10.5703125" style="439" customWidth="1"/>
    <col min="14597" max="14597" width="14.140625" style="439" customWidth="1"/>
    <col min="14598" max="14598" width="11.42578125" style="439"/>
    <col min="14599" max="14599" width="12.42578125" style="439" customWidth="1"/>
    <col min="14600" max="14600" width="6.85546875" style="439" customWidth="1"/>
    <col min="14601" max="14601" width="7" style="439" customWidth="1"/>
    <col min="14602" max="14602" width="10.28515625" style="439" customWidth="1"/>
    <col min="14603" max="14603" width="15" style="439" customWidth="1"/>
    <col min="14604" max="14604" width="11.5703125" style="439" customWidth="1"/>
    <col min="14605" max="14605" width="16.5703125" style="439" customWidth="1"/>
    <col min="14606" max="14606" width="18.85546875" style="439" customWidth="1"/>
    <col min="14607" max="14607" width="13.7109375" style="439" customWidth="1"/>
    <col min="14608" max="14608" width="19" style="439" customWidth="1"/>
    <col min="14609" max="14609" width="20.85546875" style="439" customWidth="1"/>
    <col min="14610" max="14610" width="17.7109375" style="439" customWidth="1"/>
    <col min="14611" max="14611" width="8.140625" style="439" customWidth="1"/>
    <col min="14612" max="14612" width="7.5703125" style="439" customWidth="1"/>
    <col min="14613" max="14613" width="9.28515625" style="439" customWidth="1"/>
    <col min="14614" max="14614" width="8.85546875" style="439" customWidth="1"/>
    <col min="14615" max="14615" width="8.42578125" style="439" customWidth="1"/>
    <col min="14616" max="14616" width="7" style="439" customWidth="1"/>
    <col min="14617" max="14617" width="6.85546875" style="439" customWidth="1"/>
    <col min="14618" max="14622" width="6.28515625" style="439" bestFit="1" customWidth="1"/>
    <col min="14623" max="14623" width="6.85546875" style="439" customWidth="1"/>
    <col min="14624" max="14624" width="6.7109375" style="439" customWidth="1"/>
    <col min="14625" max="14625" width="5.42578125" style="439" bestFit="1" customWidth="1"/>
    <col min="14626" max="14626" width="6.42578125" style="439" customWidth="1"/>
    <col min="14627" max="14627" width="5.42578125" style="439" bestFit="1" customWidth="1"/>
    <col min="14628" max="14628" width="6" style="439" customWidth="1"/>
    <col min="14629" max="14629" width="6.140625" style="439" customWidth="1"/>
    <col min="14630" max="14630" width="4.5703125" style="439" customWidth="1"/>
    <col min="14631" max="14631" width="6" style="439" customWidth="1"/>
    <col min="14632" max="14632" width="4.140625" style="439" customWidth="1"/>
    <col min="14633" max="14633" width="4.85546875" style="439" customWidth="1"/>
    <col min="14634" max="14634" width="4.42578125" style="439" customWidth="1"/>
    <col min="14635" max="14848" width="11.42578125" style="439"/>
    <col min="14849" max="14849" width="9.42578125" style="439" customWidth="1"/>
    <col min="14850" max="14850" width="13.28515625" style="439" bestFit="1" customWidth="1"/>
    <col min="14851" max="14851" width="12.42578125" style="439" customWidth="1"/>
    <col min="14852" max="14852" width="10.5703125" style="439" customWidth="1"/>
    <col min="14853" max="14853" width="14.140625" style="439" customWidth="1"/>
    <col min="14854" max="14854" width="11.42578125" style="439"/>
    <col min="14855" max="14855" width="12.42578125" style="439" customWidth="1"/>
    <col min="14856" max="14856" width="6.85546875" style="439" customWidth="1"/>
    <col min="14857" max="14857" width="7" style="439" customWidth="1"/>
    <col min="14858" max="14858" width="10.28515625" style="439" customWidth="1"/>
    <col min="14859" max="14859" width="15" style="439" customWidth="1"/>
    <col min="14860" max="14860" width="11.5703125" style="439" customWidth="1"/>
    <col min="14861" max="14861" width="16.5703125" style="439" customWidth="1"/>
    <col min="14862" max="14862" width="18.85546875" style="439" customWidth="1"/>
    <col min="14863" max="14863" width="13.7109375" style="439" customWidth="1"/>
    <col min="14864" max="14864" width="19" style="439" customWidth="1"/>
    <col min="14865" max="14865" width="20.85546875" style="439" customWidth="1"/>
    <col min="14866" max="14866" width="17.7109375" style="439" customWidth="1"/>
    <col min="14867" max="14867" width="8.140625" style="439" customWidth="1"/>
    <col min="14868" max="14868" width="7.5703125" style="439" customWidth="1"/>
    <col min="14869" max="14869" width="9.28515625" style="439" customWidth="1"/>
    <col min="14870" max="14870" width="8.85546875" style="439" customWidth="1"/>
    <col min="14871" max="14871" width="8.42578125" style="439" customWidth="1"/>
    <col min="14872" max="14872" width="7" style="439" customWidth="1"/>
    <col min="14873" max="14873" width="6.85546875" style="439" customWidth="1"/>
    <col min="14874" max="14878" width="6.28515625" style="439" bestFit="1" customWidth="1"/>
    <col min="14879" max="14879" width="6.85546875" style="439" customWidth="1"/>
    <col min="14880" max="14880" width="6.7109375" style="439" customWidth="1"/>
    <col min="14881" max="14881" width="5.42578125" style="439" bestFit="1" customWidth="1"/>
    <col min="14882" max="14882" width="6.42578125" style="439" customWidth="1"/>
    <col min="14883" max="14883" width="5.42578125" style="439" bestFit="1" customWidth="1"/>
    <col min="14884" max="14884" width="6" style="439" customWidth="1"/>
    <col min="14885" max="14885" width="6.140625" style="439" customWidth="1"/>
    <col min="14886" max="14886" width="4.5703125" style="439" customWidth="1"/>
    <col min="14887" max="14887" width="6" style="439" customWidth="1"/>
    <col min="14888" max="14888" width="4.140625" style="439" customWidth="1"/>
    <col min="14889" max="14889" width="4.85546875" style="439" customWidth="1"/>
    <col min="14890" max="14890" width="4.42578125" style="439" customWidth="1"/>
    <col min="14891" max="15104" width="11.42578125" style="439"/>
    <col min="15105" max="15105" width="9.42578125" style="439" customWidth="1"/>
    <col min="15106" max="15106" width="13.28515625" style="439" bestFit="1" customWidth="1"/>
    <col min="15107" max="15107" width="12.42578125" style="439" customWidth="1"/>
    <col min="15108" max="15108" width="10.5703125" style="439" customWidth="1"/>
    <col min="15109" max="15109" width="14.140625" style="439" customWidth="1"/>
    <col min="15110" max="15110" width="11.42578125" style="439"/>
    <col min="15111" max="15111" width="12.42578125" style="439" customWidth="1"/>
    <col min="15112" max="15112" width="6.85546875" style="439" customWidth="1"/>
    <col min="15113" max="15113" width="7" style="439" customWidth="1"/>
    <col min="15114" max="15114" width="10.28515625" style="439" customWidth="1"/>
    <col min="15115" max="15115" width="15" style="439" customWidth="1"/>
    <col min="15116" max="15116" width="11.5703125" style="439" customWidth="1"/>
    <col min="15117" max="15117" width="16.5703125" style="439" customWidth="1"/>
    <col min="15118" max="15118" width="18.85546875" style="439" customWidth="1"/>
    <col min="15119" max="15119" width="13.7109375" style="439" customWidth="1"/>
    <col min="15120" max="15120" width="19" style="439" customWidth="1"/>
    <col min="15121" max="15121" width="20.85546875" style="439" customWidth="1"/>
    <col min="15122" max="15122" width="17.7109375" style="439" customWidth="1"/>
    <col min="15123" max="15123" width="8.140625" style="439" customWidth="1"/>
    <col min="15124" max="15124" width="7.5703125" style="439" customWidth="1"/>
    <col min="15125" max="15125" width="9.28515625" style="439" customWidth="1"/>
    <col min="15126" max="15126" width="8.85546875" style="439" customWidth="1"/>
    <col min="15127" max="15127" width="8.42578125" style="439" customWidth="1"/>
    <col min="15128" max="15128" width="7" style="439" customWidth="1"/>
    <col min="15129" max="15129" width="6.85546875" style="439" customWidth="1"/>
    <col min="15130" max="15134" width="6.28515625" style="439" bestFit="1" customWidth="1"/>
    <col min="15135" max="15135" width="6.85546875" style="439" customWidth="1"/>
    <col min="15136" max="15136" width="6.7109375" style="439" customWidth="1"/>
    <col min="15137" max="15137" width="5.42578125" style="439" bestFit="1" customWidth="1"/>
    <col min="15138" max="15138" width="6.42578125" style="439" customWidth="1"/>
    <col min="15139" max="15139" width="5.42578125" style="439" bestFit="1" customWidth="1"/>
    <col min="15140" max="15140" width="6" style="439" customWidth="1"/>
    <col min="15141" max="15141" width="6.140625" style="439" customWidth="1"/>
    <col min="15142" max="15142" width="4.5703125" style="439" customWidth="1"/>
    <col min="15143" max="15143" width="6" style="439" customWidth="1"/>
    <col min="15144" max="15144" width="4.140625" style="439" customWidth="1"/>
    <col min="15145" max="15145" width="4.85546875" style="439" customWidth="1"/>
    <col min="15146" max="15146" width="4.42578125" style="439" customWidth="1"/>
    <col min="15147" max="15360" width="11.42578125" style="439"/>
    <col min="15361" max="15361" width="9.42578125" style="439" customWidth="1"/>
    <col min="15362" max="15362" width="13.28515625" style="439" bestFit="1" customWidth="1"/>
    <col min="15363" max="15363" width="12.42578125" style="439" customWidth="1"/>
    <col min="15364" max="15364" width="10.5703125" style="439" customWidth="1"/>
    <col min="15365" max="15365" width="14.140625" style="439" customWidth="1"/>
    <col min="15366" max="15366" width="11.42578125" style="439"/>
    <col min="15367" max="15367" width="12.42578125" style="439" customWidth="1"/>
    <col min="15368" max="15368" width="6.85546875" style="439" customWidth="1"/>
    <col min="15369" max="15369" width="7" style="439" customWidth="1"/>
    <col min="15370" max="15370" width="10.28515625" style="439" customWidth="1"/>
    <col min="15371" max="15371" width="15" style="439" customWidth="1"/>
    <col min="15372" max="15372" width="11.5703125" style="439" customWidth="1"/>
    <col min="15373" max="15373" width="16.5703125" style="439" customWidth="1"/>
    <col min="15374" max="15374" width="18.85546875" style="439" customWidth="1"/>
    <col min="15375" max="15375" width="13.7109375" style="439" customWidth="1"/>
    <col min="15376" max="15376" width="19" style="439" customWidth="1"/>
    <col min="15377" max="15377" width="20.85546875" style="439" customWidth="1"/>
    <col min="15378" max="15378" width="17.7109375" style="439" customWidth="1"/>
    <col min="15379" max="15379" width="8.140625" style="439" customWidth="1"/>
    <col min="15380" max="15380" width="7.5703125" style="439" customWidth="1"/>
    <col min="15381" max="15381" width="9.28515625" style="439" customWidth="1"/>
    <col min="15382" max="15382" width="8.85546875" style="439" customWidth="1"/>
    <col min="15383" max="15383" width="8.42578125" style="439" customWidth="1"/>
    <col min="15384" max="15384" width="7" style="439" customWidth="1"/>
    <col min="15385" max="15385" width="6.85546875" style="439" customWidth="1"/>
    <col min="15386" max="15390" width="6.28515625" style="439" bestFit="1" customWidth="1"/>
    <col min="15391" max="15391" width="6.85546875" style="439" customWidth="1"/>
    <col min="15392" max="15392" width="6.7109375" style="439" customWidth="1"/>
    <col min="15393" max="15393" width="5.42578125" style="439" bestFit="1" customWidth="1"/>
    <col min="15394" max="15394" width="6.42578125" style="439" customWidth="1"/>
    <col min="15395" max="15395" width="5.42578125" style="439" bestFit="1" customWidth="1"/>
    <col min="15396" max="15396" width="6" style="439" customWidth="1"/>
    <col min="15397" max="15397" width="6.140625" style="439" customWidth="1"/>
    <col min="15398" max="15398" width="4.5703125" style="439" customWidth="1"/>
    <col min="15399" max="15399" width="6" style="439" customWidth="1"/>
    <col min="15400" max="15400" width="4.140625" style="439" customWidth="1"/>
    <col min="15401" max="15401" width="4.85546875" style="439" customWidth="1"/>
    <col min="15402" max="15402" width="4.42578125" style="439" customWidth="1"/>
    <col min="15403" max="15616" width="11.42578125" style="439"/>
    <col min="15617" max="15617" width="9.42578125" style="439" customWidth="1"/>
    <col min="15618" max="15618" width="13.28515625" style="439" bestFit="1" customWidth="1"/>
    <col min="15619" max="15619" width="12.42578125" style="439" customWidth="1"/>
    <col min="15620" max="15620" width="10.5703125" style="439" customWidth="1"/>
    <col min="15621" max="15621" width="14.140625" style="439" customWidth="1"/>
    <col min="15622" max="15622" width="11.42578125" style="439"/>
    <col min="15623" max="15623" width="12.42578125" style="439" customWidth="1"/>
    <col min="15624" max="15624" width="6.85546875" style="439" customWidth="1"/>
    <col min="15625" max="15625" width="7" style="439" customWidth="1"/>
    <col min="15626" max="15626" width="10.28515625" style="439" customWidth="1"/>
    <col min="15627" max="15627" width="15" style="439" customWidth="1"/>
    <col min="15628" max="15628" width="11.5703125" style="439" customWidth="1"/>
    <col min="15629" max="15629" width="16.5703125" style="439" customWidth="1"/>
    <col min="15630" max="15630" width="18.85546875" style="439" customWidth="1"/>
    <col min="15631" max="15631" width="13.7109375" style="439" customWidth="1"/>
    <col min="15632" max="15632" width="19" style="439" customWidth="1"/>
    <col min="15633" max="15633" width="20.85546875" style="439" customWidth="1"/>
    <col min="15634" max="15634" width="17.7109375" style="439" customWidth="1"/>
    <col min="15635" max="15635" width="8.140625" style="439" customWidth="1"/>
    <col min="15636" max="15636" width="7.5703125" style="439" customWidth="1"/>
    <col min="15637" max="15637" width="9.28515625" style="439" customWidth="1"/>
    <col min="15638" max="15638" width="8.85546875" style="439" customWidth="1"/>
    <col min="15639" max="15639" width="8.42578125" style="439" customWidth="1"/>
    <col min="15640" max="15640" width="7" style="439" customWidth="1"/>
    <col min="15641" max="15641" width="6.85546875" style="439" customWidth="1"/>
    <col min="15642" max="15646" width="6.28515625" style="439" bestFit="1" customWidth="1"/>
    <col min="15647" max="15647" width="6.85546875" style="439" customWidth="1"/>
    <col min="15648" max="15648" width="6.7109375" style="439" customWidth="1"/>
    <col min="15649" max="15649" width="5.42578125" style="439" bestFit="1" customWidth="1"/>
    <col min="15650" max="15650" width="6.42578125" style="439" customWidth="1"/>
    <col min="15651" max="15651" width="5.42578125" style="439" bestFit="1" customWidth="1"/>
    <col min="15652" max="15652" width="6" style="439" customWidth="1"/>
    <col min="15653" max="15653" width="6.140625" style="439" customWidth="1"/>
    <col min="15654" max="15654" width="4.5703125" style="439" customWidth="1"/>
    <col min="15655" max="15655" width="6" style="439" customWidth="1"/>
    <col min="15656" max="15656" width="4.140625" style="439" customWidth="1"/>
    <col min="15657" max="15657" width="4.85546875" style="439" customWidth="1"/>
    <col min="15658" max="15658" width="4.42578125" style="439" customWidth="1"/>
    <col min="15659" max="15872" width="11.42578125" style="439"/>
    <col min="15873" max="15873" width="9.42578125" style="439" customWidth="1"/>
    <col min="15874" max="15874" width="13.28515625" style="439" bestFit="1" customWidth="1"/>
    <col min="15875" max="15875" width="12.42578125" style="439" customWidth="1"/>
    <col min="15876" max="15876" width="10.5703125" style="439" customWidth="1"/>
    <col min="15877" max="15877" width="14.140625" style="439" customWidth="1"/>
    <col min="15878" max="15878" width="11.42578125" style="439"/>
    <col min="15879" max="15879" width="12.42578125" style="439" customWidth="1"/>
    <col min="15880" max="15880" width="6.85546875" style="439" customWidth="1"/>
    <col min="15881" max="15881" width="7" style="439" customWidth="1"/>
    <col min="15882" max="15882" width="10.28515625" style="439" customWidth="1"/>
    <col min="15883" max="15883" width="15" style="439" customWidth="1"/>
    <col min="15884" max="15884" width="11.5703125" style="439" customWidth="1"/>
    <col min="15885" max="15885" width="16.5703125" style="439" customWidth="1"/>
    <col min="15886" max="15886" width="18.85546875" style="439" customWidth="1"/>
    <col min="15887" max="15887" width="13.7109375" style="439" customWidth="1"/>
    <col min="15888" max="15888" width="19" style="439" customWidth="1"/>
    <col min="15889" max="15889" width="20.85546875" style="439" customWidth="1"/>
    <col min="15890" max="15890" width="17.7109375" style="439" customWidth="1"/>
    <col min="15891" max="15891" width="8.140625" style="439" customWidth="1"/>
    <col min="15892" max="15892" width="7.5703125" style="439" customWidth="1"/>
    <col min="15893" max="15893" width="9.28515625" style="439" customWidth="1"/>
    <col min="15894" max="15894" width="8.85546875" style="439" customWidth="1"/>
    <col min="15895" max="15895" width="8.42578125" style="439" customWidth="1"/>
    <col min="15896" max="15896" width="7" style="439" customWidth="1"/>
    <col min="15897" max="15897" width="6.85546875" style="439" customWidth="1"/>
    <col min="15898" max="15902" width="6.28515625" style="439" bestFit="1" customWidth="1"/>
    <col min="15903" max="15903" width="6.85546875" style="439" customWidth="1"/>
    <col min="15904" max="15904" width="6.7109375" style="439" customWidth="1"/>
    <col min="15905" max="15905" width="5.42578125" style="439" bestFit="1" customWidth="1"/>
    <col min="15906" max="15906" width="6.42578125" style="439" customWidth="1"/>
    <col min="15907" max="15907" width="5.42578125" style="439" bestFit="1" customWidth="1"/>
    <col min="15908" max="15908" width="6" style="439" customWidth="1"/>
    <col min="15909" max="15909" width="6.140625" style="439" customWidth="1"/>
    <col min="15910" max="15910" width="4.5703125" style="439" customWidth="1"/>
    <col min="15911" max="15911" width="6" style="439" customWidth="1"/>
    <col min="15912" max="15912" width="4.140625" style="439" customWidth="1"/>
    <col min="15913" max="15913" width="4.85546875" style="439" customWidth="1"/>
    <col min="15914" max="15914" width="4.42578125" style="439" customWidth="1"/>
    <col min="15915" max="16128" width="11.42578125" style="439"/>
    <col min="16129" max="16129" width="9.42578125" style="439" customWidth="1"/>
    <col min="16130" max="16130" width="13.28515625" style="439" bestFit="1" customWidth="1"/>
    <col min="16131" max="16131" width="12.42578125" style="439" customWidth="1"/>
    <col min="16132" max="16132" width="10.5703125" style="439" customWidth="1"/>
    <col min="16133" max="16133" width="14.140625" style="439" customWidth="1"/>
    <col min="16134" max="16134" width="11.42578125" style="439"/>
    <col min="16135" max="16135" width="12.42578125" style="439" customWidth="1"/>
    <col min="16136" max="16136" width="6.85546875" style="439" customWidth="1"/>
    <col min="16137" max="16137" width="7" style="439" customWidth="1"/>
    <col min="16138" max="16138" width="10.28515625" style="439" customWidth="1"/>
    <col min="16139" max="16139" width="15" style="439" customWidth="1"/>
    <col min="16140" max="16140" width="11.5703125" style="439" customWidth="1"/>
    <col min="16141" max="16141" width="16.5703125" style="439" customWidth="1"/>
    <col min="16142" max="16142" width="18.85546875" style="439" customWidth="1"/>
    <col min="16143" max="16143" width="13.7109375" style="439" customWidth="1"/>
    <col min="16144" max="16144" width="19" style="439" customWidth="1"/>
    <col min="16145" max="16145" width="20.85546875" style="439" customWidth="1"/>
    <col min="16146" max="16146" width="17.7109375" style="439" customWidth="1"/>
    <col min="16147" max="16147" width="8.140625" style="439" customWidth="1"/>
    <col min="16148" max="16148" width="7.5703125" style="439" customWidth="1"/>
    <col min="16149" max="16149" width="9.28515625" style="439" customWidth="1"/>
    <col min="16150" max="16150" width="8.85546875" style="439" customWidth="1"/>
    <col min="16151" max="16151" width="8.42578125" style="439" customWidth="1"/>
    <col min="16152" max="16152" width="7" style="439" customWidth="1"/>
    <col min="16153" max="16153" width="6.85546875" style="439" customWidth="1"/>
    <col min="16154" max="16158" width="6.28515625" style="439" bestFit="1" customWidth="1"/>
    <col min="16159" max="16159" width="6.85546875" style="439" customWidth="1"/>
    <col min="16160" max="16160" width="6.7109375" style="439" customWidth="1"/>
    <col min="16161" max="16161" width="5.42578125" style="439" bestFit="1" customWidth="1"/>
    <col min="16162" max="16162" width="6.42578125" style="439" customWidth="1"/>
    <col min="16163" max="16163" width="5.42578125" style="439" bestFit="1" customWidth="1"/>
    <col min="16164" max="16164" width="6" style="439" customWidth="1"/>
    <col min="16165" max="16165" width="6.140625" style="439" customWidth="1"/>
    <col min="16166" max="16166" width="4.5703125" style="439" customWidth="1"/>
    <col min="16167" max="16167" width="6" style="439" customWidth="1"/>
    <col min="16168" max="16168" width="4.140625" style="439" customWidth="1"/>
    <col min="16169" max="16169" width="4.85546875" style="439" customWidth="1"/>
    <col min="16170" max="16170" width="4.42578125" style="439" customWidth="1"/>
    <col min="16171" max="16384" width="11.42578125" style="439"/>
  </cols>
  <sheetData>
    <row r="1" spans="1:42" x14ac:dyDescent="0.2">
      <c r="A1" s="906"/>
      <c r="B1" s="906"/>
      <c r="C1" s="907" t="s">
        <v>1493</v>
      </c>
      <c r="D1" s="907"/>
      <c r="E1" s="907"/>
      <c r="F1" s="907"/>
      <c r="G1" s="907"/>
      <c r="H1" s="907"/>
      <c r="I1" s="907"/>
      <c r="J1" s="907"/>
      <c r="K1" s="907"/>
      <c r="L1" s="907"/>
      <c r="M1" s="907"/>
      <c r="N1" s="907"/>
      <c r="O1" s="907"/>
      <c r="P1" s="907"/>
      <c r="Q1" s="907"/>
      <c r="R1" s="907"/>
      <c r="S1" s="907"/>
      <c r="T1" s="907"/>
      <c r="U1" s="907"/>
      <c r="V1" s="907"/>
      <c r="W1" s="907"/>
      <c r="X1" s="907"/>
      <c r="Y1" s="907"/>
      <c r="Z1" s="907"/>
      <c r="AA1" s="907"/>
      <c r="AB1" s="907"/>
      <c r="AC1" s="907"/>
      <c r="AD1" s="907"/>
      <c r="AE1" s="907"/>
      <c r="AF1" s="907"/>
      <c r="AG1" s="907"/>
      <c r="AH1" s="907"/>
      <c r="AI1" s="907"/>
      <c r="AJ1" s="908" t="s">
        <v>1494</v>
      </c>
      <c r="AK1" s="908"/>
      <c r="AL1" s="908"/>
      <c r="AM1" s="908"/>
      <c r="AN1" s="908"/>
      <c r="AO1" s="908"/>
      <c r="AP1" s="908"/>
    </row>
    <row r="2" spans="1:42" x14ac:dyDescent="0.2">
      <c r="A2" s="906"/>
      <c r="B2" s="906"/>
      <c r="C2" s="907"/>
      <c r="D2" s="907"/>
      <c r="E2" s="907"/>
      <c r="F2" s="907"/>
      <c r="G2" s="907"/>
      <c r="H2" s="907"/>
      <c r="I2" s="907"/>
      <c r="J2" s="907"/>
      <c r="K2" s="907"/>
      <c r="L2" s="907"/>
      <c r="M2" s="907"/>
      <c r="N2" s="907"/>
      <c r="O2" s="907"/>
      <c r="P2" s="907"/>
      <c r="Q2" s="907"/>
      <c r="R2" s="907"/>
      <c r="S2" s="907"/>
      <c r="T2" s="907"/>
      <c r="U2" s="907"/>
      <c r="V2" s="907"/>
      <c r="W2" s="907"/>
      <c r="X2" s="907"/>
      <c r="Y2" s="907"/>
      <c r="Z2" s="907"/>
      <c r="AA2" s="907"/>
      <c r="AB2" s="907"/>
      <c r="AC2" s="907"/>
      <c r="AD2" s="907"/>
      <c r="AE2" s="907"/>
      <c r="AF2" s="907"/>
      <c r="AG2" s="907"/>
      <c r="AH2" s="907"/>
      <c r="AI2" s="907"/>
      <c r="AJ2" s="908" t="s">
        <v>1495</v>
      </c>
      <c r="AK2" s="908"/>
      <c r="AL2" s="908"/>
      <c r="AM2" s="908"/>
      <c r="AN2" s="908"/>
      <c r="AO2" s="908"/>
      <c r="AP2" s="908"/>
    </row>
    <row r="3" spans="1:42" x14ac:dyDescent="0.2">
      <c r="A3" s="906"/>
      <c r="B3" s="906"/>
      <c r="C3" s="907"/>
      <c r="D3" s="907"/>
      <c r="E3" s="907"/>
      <c r="F3" s="907"/>
      <c r="G3" s="907"/>
      <c r="H3" s="907"/>
      <c r="I3" s="907"/>
      <c r="J3" s="907"/>
      <c r="K3" s="907"/>
      <c r="L3" s="907"/>
      <c r="M3" s="907"/>
      <c r="N3" s="907"/>
      <c r="O3" s="907"/>
      <c r="P3" s="907"/>
      <c r="Q3" s="907"/>
      <c r="R3" s="907"/>
      <c r="S3" s="907"/>
      <c r="T3" s="907"/>
      <c r="U3" s="907"/>
      <c r="V3" s="907"/>
      <c r="W3" s="907"/>
      <c r="X3" s="907"/>
      <c r="Y3" s="907"/>
      <c r="Z3" s="907"/>
      <c r="AA3" s="907"/>
      <c r="AB3" s="907"/>
      <c r="AC3" s="907"/>
      <c r="AD3" s="907"/>
      <c r="AE3" s="907"/>
      <c r="AF3" s="907"/>
      <c r="AG3" s="907"/>
      <c r="AH3" s="907"/>
      <c r="AI3" s="907"/>
      <c r="AJ3" s="908" t="s">
        <v>1496</v>
      </c>
      <c r="AK3" s="908"/>
      <c r="AL3" s="908"/>
      <c r="AM3" s="908"/>
      <c r="AN3" s="908"/>
      <c r="AO3" s="908"/>
      <c r="AP3" s="908"/>
    </row>
    <row r="4" spans="1:42" s="440" customFormat="1" ht="14.25" x14ac:dyDescent="0.2">
      <c r="A4" s="909" t="s">
        <v>1497</v>
      </c>
      <c r="B4" s="909"/>
      <c r="C4" s="909"/>
      <c r="D4" s="909"/>
      <c r="E4" s="909"/>
      <c r="F4" s="909"/>
      <c r="G4" s="909"/>
      <c r="H4" s="909"/>
      <c r="I4" s="909"/>
      <c r="J4" s="909"/>
      <c r="K4" s="909"/>
      <c r="L4" s="909"/>
      <c r="M4" s="909"/>
      <c r="N4" s="909"/>
      <c r="O4" s="909"/>
      <c r="P4" s="909"/>
      <c r="Q4" s="909"/>
      <c r="R4" s="909"/>
      <c r="S4" s="909"/>
      <c r="T4" s="909"/>
      <c r="U4" s="909"/>
      <c r="V4" s="909"/>
      <c r="W4" s="909"/>
      <c r="X4" s="909"/>
      <c r="Y4" s="909"/>
      <c r="Z4" s="909"/>
      <c r="AA4" s="909"/>
      <c r="AB4" s="909"/>
      <c r="AC4" s="909"/>
      <c r="AD4" s="909"/>
      <c r="AE4" s="909"/>
      <c r="AF4" s="910" t="s">
        <v>1498</v>
      </c>
      <c r="AG4" s="910"/>
      <c r="AH4" s="910"/>
      <c r="AI4" s="910"/>
      <c r="AJ4" s="910"/>
      <c r="AK4" s="910"/>
      <c r="AL4" s="910"/>
      <c r="AM4" s="910"/>
      <c r="AN4" s="910"/>
      <c r="AO4" s="910"/>
      <c r="AP4" s="910"/>
    </row>
    <row r="5" spans="1:42" s="440" customFormat="1" ht="14.25" x14ac:dyDescent="0.2">
      <c r="A5" s="911" t="s">
        <v>1499</v>
      </c>
      <c r="B5" s="911"/>
      <c r="C5" s="911"/>
      <c r="D5" s="911"/>
      <c r="E5" s="911"/>
      <c r="F5" s="911"/>
      <c r="G5" s="911"/>
      <c r="H5" s="911"/>
      <c r="I5" s="911"/>
      <c r="J5" s="911"/>
      <c r="K5" s="911"/>
      <c r="L5" s="911"/>
      <c r="M5" s="911"/>
      <c r="N5" s="911"/>
      <c r="O5" s="911"/>
      <c r="P5" s="911"/>
      <c r="Q5" s="911"/>
      <c r="R5" s="911"/>
      <c r="S5" s="911"/>
      <c r="T5" s="911"/>
      <c r="U5" s="911"/>
      <c r="V5" s="911"/>
      <c r="W5" s="911"/>
      <c r="X5" s="911"/>
      <c r="Y5" s="911"/>
      <c r="Z5" s="911"/>
      <c r="AA5" s="911"/>
      <c r="AB5" s="911"/>
      <c r="AC5" s="911"/>
      <c r="AD5" s="911"/>
      <c r="AE5" s="911"/>
      <c r="AF5" s="911"/>
      <c r="AG5" s="911"/>
      <c r="AH5" s="911"/>
      <c r="AI5" s="911"/>
      <c r="AJ5" s="911"/>
      <c r="AK5" s="911"/>
      <c r="AL5" s="911"/>
      <c r="AM5" s="911"/>
      <c r="AN5" s="911"/>
      <c r="AO5" s="911"/>
      <c r="AP5" s="911"/>
    </row>
    <row r="6" spans="1:42" s="440" customFormat="1" ht="14.25" x14ac:dyDescent="0.2">
      <c r="A6" s="911" t="s">
        <v>1500</v>
      </c>
      <c r="B6" s="911"/>
      <c r="C6" s="911"/>
      <c r="D6" s="911"/>
      <c r="E6" s="911"/>
      <c r="F6" s="911"/>
      <c r="G6" s="911"/>
      <c r="H6" s="911"/>
      <c r="I6" s="911"/>
      <c r="J6" s="911"/>
      <c r="K6" s="911"/>
      <c r="L6" s="911"/>
      <c r="M6" s="911"/>
      <c r="N6" s="911"/>
      <c r="O6" s="911"/>
      <c r="P6" s="911"/>
      <c r="Q6" s="911"/>
      <c r="R6" s="911"/>
      <c r="S6" s="911"/>
      <c r="T6" s="911"/>
      <c r="U6" s="911"/>
      <c r="V6" s="911"/>
      <c r="W6" s="911"/>
      <c r="X6" s="911"/>
      <c r="Y6" s="911"/>
      <c r="Z6" s="911"/>
      <c r="AA6" s="911"/>
      <c r="AB6" s="911"/>
      <c r="AC6" s="911"/>
      <c r="AD6" s="911"/>
      <c r="AE6" s="911"/>
      <c r="AF6" s="911"/>
      <c r="AG6" s="911"/>
      <c r="AH6" s="911"/>
      <c r="AI6" s="911"/>
      <c r="AJ6" s="911"/>
      <c r="AK6" s="911"/>
      <c r="AL6" s="911"/>
      <c r="AM6" s="911"/>
      <c r="AN6" s="911"/>
      <c r="AO6" s="911"/>
      <c r="AP6" s="911"/>
    </row>
    <row r="7" spans="1:42" s="440" customFormat="1" ht="14.25" x14ac:dyDescent="0.2">
      <c r="A7" s="911" t="s">
        <v>1501</v>
      </c>
      <c r="B7" s="911"/>
      <c r="C7" s="911"/>
      <c r="D7" s="911"/>
      <c r="E7" s="911"/>
      <c r="F7" s="911"/>
      <c r="G7" s="911"/>
      <c r="H7" s="911"/>
      <c r="I7" s="911"/>
      <c r="J7" s="911"/>
      <c r="K7" s="911"/>
      <c r="L7" s="911"/>
      <c r="M7" s="911"/>
      <c r="N7" s="911"/>
      <c r="O7" s="911"/>
      <c r="P7" s="911"/>
      <c r="Q7" s="911"/>
      <c r="R7" s="911"/>
      <c r="S7" s="911"/>
      <c r="T7" s="911"/>
      <c r="U7" s="911"/>
      <c r="V7" s="911"/>
      <c r="W7" s="911"/>
      <c r="X7" s="911"/>
      <c r="Y7" s="911"/>
      <c r="Z7" s="911"/>
      <c r="AA7" s="911"/>
      <c r="AB7" s="911"/>
      <c r="AC7" s="911"/>
      <c r="AD7" s="911"/>
      <c r="AE7" s="911"/>
      <c r="AF7" s="911"/>
      <c r="AG7" s="911"/>
      <c r="AH7" s="911"/>
      <c r="AI7" s="911"/>
      <c r="AJ7" s="911"/>
      <c r="AK7" s="911"/>
      <c r="AL7" s="911"/>
      <c r="AM7" s="911"/>
      <c r="AN7" s="911"/>
      <c r="AO7" s="911"/>
      <c r="AP7" s="911"/>
    </row>
    <row r="8" spans="1:42" s="440" customFormat="1" ht="14.25" x14ac:dyDescent="0.2">
      <c r="A8" s="912" t="s">
        <v>1502</v>
      </c>
      <c r="B8" s="912"/>
      <c r="C8" s="912"/>
      <c r="D8" s="912"/>
      <c r="E8" s="912"/>
      <c r="F8" s="912"/>
      <c r="G8" s="912"/>
      <c r="H8" s="912"/>
      <c r="I8" s="912"/>
      <c r="J8" s="912"/>
      <c r="K8" s="912"/>
      <c r="L8" s="912"/>
      <c r="M8" s="912"/>
      <c r="N8" s="912"/>
      <c r="O8" s="912"/>
      <c r="P8" s="912"/>
      <c r="Q8" s="912"/>
      <c r="R8" s="912"/>
      <c r="S8" s="912"/>
      <c r="T8" s="912"/>
      <c r="U8" s="912"/>
      <c r="V8" s="912"/>
      <c r="W8" s="912"/>
      <c r="X8" s="912"/>
      <c r="Y8" s="912"/>
      <c r="Z8" s="912"/>
      <c r="AA8" s="912"/>
      <c r="AB8" s="912"/>
      <c r="AC8" s="912"/>
      <c r="AD8" s="912"/>
      <c r="AE8" s="912"/>
      <c r="AF8" s="912"/>
      <c r="AG8" s="912"/>
      <c r="AH8" s="912"/>
      <c r="AI8" s="912"/>
      <c r="AJ8" s="912"/>
      <c r="AK8" s="912"/>
      <c r="AL8" s="912"/>
      <c r="AM8" s="912"/>
      <c r="AN8" s="912"/>
      <c r="AO8" s="912"/>
      <c r="AP8" s="912"/>
    </row>
    <row r="9" spans="1:42" s="441" customFormat="1" ht="11.25" x14ac:dyDescent="0.2">
      <c r="A9" s="913" t="s">
        <v>1503</v>
      </c>
      <c r="B9" s="913" t="s">
        <v>8</v>
      </c>
      <c r="C9" s="915" t="s">
        <v>1504</v>
      </c>
      <c r="D9" s="913" t="s">
        <v>1505</v>
      </c>
      <c r="E9" s="914" t="s">
        <v>1385</v>
      </c>
      <c r="F9" s="915" t="s">
        <v>1506</v>
      </c>
      <c r="G9" s="920" t="s">
        <v>1507</v>
      </c>
      <c r="H9" s="914" t="s">
        <v>1508</v>
      </c>
      <c r="I9" s="914"/>
      <c r="J9" s="913" t="s">
        <v>1509</v>
      </c>
      <c r="K9" s="913" t="s">
        <v>80</v>
      </c>
      <c r="L9" s="915" t="s">
        <v>1510</v>
      </c>
      <c r="M9" s="913" t="s">
        <v>1511</v>
      </c>
      <c r="N9" s="914" t="s">
        <v>1512</v>
      </c>
      <c r="O9" s="914" t="s">
        <v>1513</v>
      </c>
      <c r="P9" s="913" t="s">
        <v>1514</v>
      </c>
      <c r="Q9" s="914" t="s">
        <v>1515</v>
      </c>
      <c r="R9" s="914" t="s">
        <v>1516</v>
      </c>
      <c r="S9" s="917" t="s">
        <v>1517</v>
      </c>
      <c r="T9" s="918"/>
      <c r="U9" s="918"/>
      <c r="V9" s="918"/>
      <c r="W9" s="918"/>
      <c r="X9" s="918"/>
      <c r="Y9" s="918"/>
      <c r="Z9" s="918"/>
      <c r="AA9" s="918"/>
      <c r="AB9" s="918"/>
      <c r="AC9" s="918"/>
      <c r="AD9" s="918"/>
      <c r="AE9" s="918"/>
      <c r="AF9" s="918"/>
      <c r="AG9" s="918"/>
      <c r="AH9" s="918"/>
      <c r="AI9" s="918"/>
      <c r="AJ9" s="918"/>
      <c r="AK9" s="918"/>
      <c r="AL9" s="918"/>
      <c r="AM9" s="918"/>
      <c r="AN9" s="918"/>
      <c r="AO9" s="918"/>
      <c r="AP9" s="919"/>
    </row>
    <row r="10" spans="1:42" s="441" customFormat="1" ht="11.25" x14ac:dyDescent="0.2">
      <c r="A10" s="913"/>
      <c r="B10" s="913"/>
      <c r="C10" s="913"/>
      <c r="D10" s="913"/>
      <c r="E10" s="915"/>
      <c r="F10" s="913"/>
      <c r="G10" s="920"/>
      <c r="H10" s="916" t="s">
        <v>1518</v>
      </c>
      <c r="I10" s="916"/>
      <c r="J10" s="913"/>
      <c r="K10" s="913"/>
      <c r="L10" s="913"/>
      <c r="M10" s="913"/>
      <c r="N10" s="915"/>
      <c r="O10" s="915"/>
      <c r="P10" s="913"/>
      <c r="Q10" s="916"/>
      <c r="R10" s="916"/>
      <c r="S10" s="917" t="s">
        <v>1519</v>
      </c>
      <c r="T10" s="919"/>
      <c r="U10" s="917" t="s">
        <v>1520</v>
      </c>
      <c r="V10" s="919"/>
      <c r="W10" s="917" t="s">
        <v>1521</v>
      </c>
      <c r="X10" s="919"/>
      <c r="Y10" s="917" t="s">
        <v>1522</v>
      </c>
      <c r="Z10" s="919"/>
      <c r="AA10" s="917" t="s">
        <v>1521</v>
      </c>
      <c r="AB10" s="919"/>
      <c r="AC10" s="917" t="s">
        <v>1523</v>
      </c>
      <c r="AD10" s="919"/>
      <c r="AE10" s="939" t="s">
        <v>1523</v>
      </c>
      <c r="AF10" s="940"/>
      <c r="AG10" s="939" t="s">
        <v>1522</v>
      </c>
      <c r="AH10" s="940"/>
      <c r="AI10" s="939" t="s">
        <v>1524</v>
      </c>
      <c r="AJ10" s="940"/>
      <c r="AK10" s="917" t="s">
        <v>1525</v>
      </c>
      <c r="AL10" s="919"/>
      <c r="AM10" s="917" t="s">
        <v>1526</v>
      </c>
      <c r="AN10" s="919"/>
      <c r="AO10" s="917" t="s">
        <v>1346</v>
      </c>
      <c r="AP10" s="919"/>
    </row>
    <row r="11" spans="1:42" s="441" customFormat="1" ht="11.25" x14ac:dyDescent="0.2">
      <c r="A11" s="914"/>
      <c r="B11" s="913"/>
      <c r="C11" s="914"/>
      <c r="D11" s="914"/>
      <c r="E11" s="915"/>
      <c r="F11" s="914"/>
      <c r="G11" s="921"/>
      <c r="H11" s="442" t="s">
        <v>1527</v>
      </c>
      <c r="I11" s="442" t="s">
        <v>1387</v>
      </c>
      <c r="J11" s="914"/>
      <c r="K11" s="913"/>
      <c r="L11" s="914"/>
      <c r="M11" s="914"/>
      <c r="N11" s="915"/>
      <c r="O11" s="915"/>
      <c r="P11" s="914"/>
      <c r="Q11" s="916"/>
      <c r="R11" s="916"/>
      <c r="S11" s="443" t="s">
        <v>1528</v>
      </c>
      <c r="T11" s="443" t="s">
        <v>1519</v>
      </c>
      <c r="U11" s="443" t="s">
        <v>1528</v>
      </c>
      <c r="V11" s="443" t="s">
        <v>1519</v>
      </c>
      <c r="W11" s="443" t="s">
        <v>1528</v>
      </c>
      <c r="X11" s="443" t="s">
        <v>1519</v>
      </c>
      <c r="Y11" s="443" t="s">
        <v>1528</v>
      </c>
      <c r="Z11" s="443" t="s">
        <v>1519</v>
      </c>
      <c r="AA11" s="443" t="s">
        <v>1528</v>
      </c>
      <c r="AB11" s="443" t="s">
        <v>1519</v>
      </c>
      <c r="AC11" s="443" t="s">
        <v>1528</v>
      </c>
      <c r="AD11" s="443" t="s">
        <v>1519</v>
      </c>
      <c r="AE11" s="444" t="s">
        <v>1528</v>
      </c>
      <c r="AF11" s="444" t="s">
        <v>1519</v>
      </c>
      <c r="AG11" s="444" t="s">
        <v>1528</v>
      </c>
      <c r="AH11" s="444" t="s">
        <v>1519</v>
      </c>
      <c r="AI11" s="444" t="s">
        <v>1528</v>
      </c>
      <c r="AJ11" s="444" t="s">
        <v>1519</v>
      </c>
      <c r="AK11" s="443" t="s">
        <v>1528</v>
      </c>
      <c r="AL11" s="443" t="s">
        <v>1519</v>
      </c>
      <c r="AM11" s="443" t="s">
        <v>1528</v>
      </c>
      <c r="AN11" s="443" t="s">
        <v>1519</v>
      </c>
      <c r="AO11" s="443" t="s">
        <v>1528</v>
      </c>
      <c r="AP11" s="443" t="s">
        <v>1519</v>
      </c>
    </row>
    <row r="12" spans="1:42" s="440" customFormat="1" ht="33.75" x14ac:dyDescent="0.2">
      <c r="A12" s="928">
        <v>1201</v>
      </c>
      <c r="B12" s="916" t="s">
        <v>1529</v>
      </c>
      <c r="C12" s="929">
        <v>3.3935495302100098E-2</v>
      </c>
      <c r="D12" s="916">
        <v>120101</v>
      </c>
      <c r="E12" s="916" t="s">
        <v>1530</v>
      </c>
      <c r="F12" s="930">
        <v>0.87492241346453004</v>
      </c>
      <c r="G12" s="933">
        <v>34.5</v>
      </c>
      <c r="H12" s="936">
        <v>1</v>
      </c>
      <c r="I12" s="946">
        <v>34.5</v>
      </c>
      <c r="J12" s="442">
        <v>12010101</v>
      </c>
      <c r="K12" s="442" t="s">
        <v>1531</v>
      </c>
      <c r="L12" s="445">
        <v>0.45</v>
      </c>
      <c r="M12" s="750" t="s">
        <v>1532</v>
      </c>
      <c r="N12" s="916" t="s">
        <v>1476</v>
      </c>
      <c r="O12" s="925"/>
      <c r="P12" s="916"/>
      <c r="Q12" s="922">
        <v>788743806</v>
      </c>
      <c r="R12" s="922"/>
      <c r="S12" s="446"/>
      <c r="T12" s="446"/>
      <c r="U12" s="446"/>
      <c r="V12" s="446">
        <v>0.1</v>
      </c>
      <c r="W12" s="446"/>
      <c r="X12" s="446">
        <v>0.1</v>
      </c>
      <c r="Y12" s="446"/>
      <c r="Z12" s="446">
        <v>0.16</v>
      </c>
      <c r="AA12" s="446"/>
      <c r="AB12" s="446">
        <v>0.16</v>
      </c>
      <c r="AC12" s="446">
        <v>0.5</v>
      </c>
      <c r="AD12" s="446">
        <v>0.16</v>
      </c>
      <c r="AE12" s="447"/>
      <c r="AF12" s="448">
        <v>7.3300000000000004E-2</v>
      </c>
      <c r="AG12" s="449"/>
      <c r="AH12" s="448">
        <v>7.3300000000000004E-2</v>
      </c>
      <c r="AI12" s="449"/>
      <c r="AJ12" s="448">
        <v>7.3300000000000004E-2</v>
      </c>
      <c r="AK12" s="446"/>
      <c r="AL12" s="446">
        <v>0.05</v>
      </c>
      <c r="AM12" s="446"/>
      <c r="AN12" s="446">
        <v>0.05</v>
      </c>
      <c r="AO12" s="446">
        <v>0.5</v>
      </c>
      <c r="AP12" s="446"/>
    </row>
    <row r="13" spans="1:42" s="440" customFormat="1" ht="45" x14ac:dyDescent="0.2">
      <c r="A13" s="928"/>
      <c r="B13" s="916"/>
      <c r="C13" s="929"/>
      <c r="D13" s="916"/>
      <c r="E13" s="916"/>
      <c r="F13" s="931"/>
      <c r="G13" s="934"/>
      <c r="H13" s="937"/>
      <c r="I13" s="947"/>
      <c r="J13" s="442">
        <v>12010102</v>
      </c>
      <c r="K13" s="442" t="s">
        <v>1533</v>
      </c>
      <c r="L13" s="443">
        <v>0.35</v>
      </c>
      <c r="M13" s="750" t="s">
        <v>1532</v>
      </c>
      <c r="N13" s="916"/>
      <c r="O13" s="925"/>
      <c r="P13" s="916"/>
      <c r="Q13" s="923"/>
      <c r="R13" s="923"/>
      <c r="S13" s="446"/>
      <c r="T13" s="446"/>
      <c r="U13" s="446"/>
      <c r="V13" s="446"/>
      <c r="W13" s="446"/>
      <c r="X13" s="446"/>
      <c r="Y13" s="446"/>
      <c r="Z13" s="446">
        <v>0.1</v>
      </c>
      <c r="AA13" s="446"/>
      <c r="AB13" s="446">
        <v>0.18</v>
      </c>
      <c r="AC13" s="446">
        <v>0.5</v>
      </c>
      <c r="AD13" s="446">
        <v>0.18</v>
      </c>
      <c r="AE13" s="447"/>
      <c r="AF13" s="448">
        <v>0.15329999999999999</v>
      </c>
      <c r="AG13" s="449"/>
      <c r="AH13" s="448">
        <v>0.15329999999999999</v>
      </c>
      <c r="AI13" s="449"/>
      <c r="AJ13" s="448">
        <v>0.15329999999999999</v>
      </c>
      <c r="AK13" s="446"/>
      <c r="AL13" s="446">
        <v>0.04</v>
      </c>
      <c r="AM13" s="446"/>
      <c r="AN13" s="446">
        <v>0.04</v>
      </c>
      <c r="AO13" s="446">
        <v>0.5</v>
      </c>
      <c r="AP13" s="446"/>
    </row>
    <row r="14" spans="1:42" s="440" customFormat="1" ht="33.75" x14ac:dyDescent="0.2">
      <c r="A14" s="928"/>
      <c r="B14" s="916"/>
      <c r="C14" s="929"/>
      <c r="D14" s="916"/>
      <c r="E14" s="916"/>
      <c r="F14" s="932"/>
      <c r="G14" s="935"/>
      <c r="H14" s="938"/>
      <c r="I14" s="945"/>
      <c r="J14" s="442">
        <v>12010103</v>
      </c>
      <c r="K14" s="442" t="s">
        <v>1534</v>
      </c>
      <c r="L14" s="443">
        <v>0.2</v>
      </c>
      <c r="M14" s="750" t="s">
        <v>1532</v>
      </c>
      <c r="N14" s="916"/>
      <c r="O14" s="925"/>
      <c r="P14" s="916"/>
      <c r="Q14" s="923"/>
      <c r="R14" s="923"/>
      <c r="S14" s="446"/>
      <c r="T14" s="446"/>
      <c r="U14" s="446"/>
      <c r="V14" s="446"/>
      <c r="W14" s="446"/>
      <c r="X14" s="446"/>
      <c r="Y14" s="446"/>
      <c r="Z14" s="446">
        <v>0.1</v>
      </c>
      <c r="AA14" s="446"/>
      <c r="AB14" s="446">
        <v>0.09</v>
      </c>
      <c r="AC14" s="446"/>
      <c r="AD14" s="446">
        <v>0.09</v>
      </c>
      <c r="AE14" s="447"/>
      <c r="AF14" s="448">
        <v>0.2233</v>
      </c>
      <c r="AG14" s="449"/>
      <c r="AH14" s="448">
        <v>0.2233</v>
      </c>
      <c r="AI14" s="449"/>
      <c r="AJ14" s="448">
        <v>0.2233</v>
      </c>
      <c r="AK14" s="446"/>
      <c r="AL14" s="450"/>
      <c r="AM14" s="446"/>
      <c r="AN14" s="446">
        <v>0.05</v>
      </c>
      <c r="AO14" s="446">
        <v>1</v>
      </c>
      <c r="AP14" s="446"/>
    </row>
    <row r="15" spans="1:42" s="440" customFormat="1" ht="22.5" x14ac:dyDescent="0.2">
      <c r="A15" s="928"/>
      <c r="B15" s="916"/>
      <c r="C15" s="929"/>
      <c r="D15" s="916">
        <v>120102</v>
      </c>
      <c r="E15" s="916" t="s">
        <v>1535</v>
      </c>
      <c r="F15" s="941">
        <v>2.2599999999999999E-2</v>
      </c>
      <c r="G15" s="943" t="s">
        <v>1536</v>
      </c>
      <c r="H15" s="944">
        <v>0</v>
      </c>
      <c r="I15" s="944">
        <v>0</v>
      </c>
      <c r="J15" s="451" t="s">
        <v>1537</v>
      </c>
      <c r="K15" s="442" t="s">
        <v>1538</v>
      </c>
      <c r="L15" s="443">
        <v>0.2</v>
      </c>
      <c r="M15" s="750" t="s">
        <v>1532</v>
      </c>
      <c r="N15" s="916" t="s">
        <v>1476</v>
      </c>
      <c r="O15" s="925"/>
      <c r="P15" s="926"/>
      <c r="Q15" s="923"/>
      <c r="R15" s="923"/>
      <c r="S15" s="446"/>
      <c r="T15" s="446"/>
      <c r="U15" s="446"/>
      <c r="V15" s="446"/>
      <c r="W15" s="446"/>
      <c r="X15" s="446"/>
      <c r="Y15" s="446"/>
      <c r="Z15" s="446"/>
      <c r="AA15" s="446"/>
      <c r="AB15" s="446"/>
      <c r="AC15" s="446"/>
      <c r="AD15" s="446">
        <v>0</v>
      </c>
      <c r="AE15" s="447"/>
      <c r="AF15" s="449"/>
      <c r="AG15" s="449"/>
      <c r="AH15" s="449"/>
      <c r="AI15" s="449"/>
      <c r="AJ15" s="447">
        <v>0</v>
      </c>
      <c r="AK15" s="446">
        <v>1</v>
      </c>
      <c r="AL15" s="450"/>
      <c r="AM15" s="446"/>
      <c r="AN15" s="450"/>
      <c r="AO15" s="446"/>
      <c r="AP15" s="446"/>
    </row>
    <row r="16" spans="1:42" s="440" customFormat="1" ht="33.75" x14ac:dyDescent="0.2">
      <c r="A16" s="928"/>
      <c r="B16" s="916"/>
      <c r="C16" s="929"/>
      <c r="D16" s="916"/>
      <c r="E16" s="916"/>
      <c r="F16" s="942"/>
      <c r="G16" s="943"/>
      <c r="H16" s="945"/>
      <c r="I16" s="945"/>
      <c r="J16" s="451" t="s">
        <v>1539</v>
      </c>
      <c r="K16" s="452" t="s">
        <v>1540</v>
      </c>
      <c r="L16" s="443">
        <v>0.8</v>
      </c>
      <c r="M16" s="750" t="s">
        <v>1532</v>
      </c>
      <c r="N16" s="916"/>
      <c r="O16" s="925"/>
      <c r="P16" s="927"/>
      <c r="Q16" s="924"/>
      <c r="R16" s="924"/>
      <c r="S16" s="446"/>
      <c r="T16" s="446"/>
      <c r="U16" s="446"/>
      <c r="V16" s="446"/>
      <c r="W16" s="446"/>
      <c r="X16" s="446"/>
      <c r="Y16" s="446"/>
      <c r="Z16" s="446"/>
      <c r="AA16" s="446"/>
      <c r="AB16" s="446"/>
      <c r="AC16" s="446"/>
      <c r="AD16" s="446">
        <v>0</v>
      </c>
      <c r="AE16" s="447"/>
      <c r="AF16" s="449"/>
      <c r="AG16" s="449"/>
      <c r="AH16" s="449"/>
      <c r="AI16" s="449"/>
      <c r="AJ16" s="447">
        <v>0</v>
      </c>
      <c r="AK16" s="446"/>
      <c r="AL16" s="450"/>
      <c r="AM16" s="446"/>
      <c r="AN16" s="450"/>
      <c r="AO16" s="446">
        <v>1</v>
      </c>
      <c r="AP16" s="446"/>
    </row>
    <row r="17" spans="1:42" s="440" customFormat="1" ht="14.25" x14ac:dyDescent="0.2">
      <c r="A17" s="949" t="s">
        <v>1500</v>
      </c>
      <c r="B17" s="950"/>
      <c r="C17" s="950"/>
      <c r="D17" s="950"/>
      <c r="E17" s="950"/>
      <c r="F17" s="950"/>
      <c r="G17" s="950"/>
      <c r="H17" s="950"/>
      <c r="I17" s="950"/>
      <c r="J17" s="950"/>
      <c r="K17" s="950"/>
      <c r="L17" s="950"/>
      <c r="M17" s="950"/>
      <c r="N17" s="950"/>
      <c r="O17" s="950"/>
      <c r="P17" s="951"/>
      <c r="Q17" s="453"/>
      <c r="R17" s="453"/>
      <c r="S17" s="917" t="s">
        <v>1517</v>
      </c>
      <c r="T17" s="918"/>
      <c r="U17" s="918"/>
      <c r="V17" s="918"/>
      <c r="W17" s="918"/>
      <c r="X17" s="918"/>
      <c r="Y17" s="918"/>
      <c r="Z17" s="918"/>
      <c r="AA17" s="918"/>
      <c r="AB17" s="918"/>
      <c r="AC17" s="918"/>
      <c r="AD17" s="918"/>
      <c r="AE17" s="918"/>
      <c r="AF17" s="918"/>
      <c r="AG17" s="918"/>
      <c r="AH17" s="918"/>
      <c r="AI17" s="918"/>
      <c r="AJ17" s="918"/>
      <c r="AK17" s="918"/>
      <c r="AL17" s="918"/>
      <c r="AM17" s="918"/>
      <c r="AN17" s="918"/>
      <c r="AO17" s="918"/>
      <c r="AP17" s="919"/>
    </row>
    <row r="18" spans="1:42" s="440" customFormat="1" ht="14.25" x14ac:dyDescent="0.2">
      <c r="A18" s="949" t="s">
        <v>1541</v>
      </c>
      <c r="B18" s="950"/>
      <c r="C18" s="950"/>
      <c r="D18" s="950"/>
      <c r="E18" s="950"/>
      <c r="F18" s="950"/>
      <c r="G18" s="950"/>
      <c r="H18" s="950"/>
      <c r="I18" s="950"/>
      <c r="J18" s="950"/>
      <c r="K18" s="950"/>
      <c r="L18" s="950"/>
      <c r="M18" s="950"/>
      <c r="N18" s="950"/>
      <c r="O18" s="950"/>
      <c r="P18" s="951"/>
      <c r="Q18" s="453"/>
      <c r="R18" s="453"/>
      <c r="S18" s="917" t="s">
        <v>1519</v>
      </c>
      <c r="T18" s="919"/>
      <c r="U18" s="917" t="s">
        <v>1520</v>
      </c>
      <c r="V18" s="919"/>
      <c r="W18" s="917" t="s">
        <v>1521</v>
      </c>
      <c r="X18" s="919"/>
      <c r="Y18" s="917" t="s">
        <v>1522</v>
      </c>
      <c r="Z18" s="919"/>
      <c r="AA18" s="917" t="s">
        <v>1521</v>
      </c>
      <c r="AB18" s="919"/>
      <c r="AC18" s="917" t="s">
        <v>1523</v>
      </c>
      <c r="AD18" s="919"/>
      <c r="AE18" s="939" t="s">
        <v>1523</v>
      </c>
      <c r="AF18" s="940"/>
      <c r="AG18" s="939" t="s">
        <v>1522</v>
      </c>
      <c r="AH18" s="940"/>
      <c r="AI18" s="939" t="s">
        <v>1524</v>
      </c>
      <c r="AJ18" s="940"/>
      <c r="AK18" s="917" t="s">
        <v>1525</v>
      </c>
      <c r="AL18" s="919"/>
      <c r="AM18" s="917" t="s">
        <v>1526</v>
      </c>
      <c r="AN18" s="919"/>
      <c r="AO18" s="917" t="s">
        <v>1346</v>
      </c>
      <c r="AP18" s="919"/>
    </row>
    <row r="19" spans="1:42" s="440" customFormat="1" ht="56.25" x14ac:dyDescent="0.2">
      <c r="A19" s="961" t="s">
        <v>1542</v>
      </c>
      <c r="B19" s="915" t="s">
        <v>1350</v>
      </c>
      <c r="C19" s="979">
        <v>1.28738E-5</v>
      </c>
      <c r="D19" s="450">
        <v>120201</v>
      </c>
      <c r="E19" s="442" t="s">
        <v>1543</v>
      </c>
      <c r="F19" s="446">
        <v>0.4</v>
      </c>
      <c r="G19" s="454">
        <v>0</v>
      </c>
      <c r="H19" s="455">
        <v>1</v>
      </c>
      <c r="I19" s="456">
        <v>10</v>
      </c>
      <c r="J19" s="451" t="s">
        <v>1544</v>
      </c>
      <c r="K19" s="452" t="s">
        <v>1545</v>
      </c>
      <c r="L19" s="443">
        <v>1</v>
      </c>
      <c r="M19" s="750" t="s">
        <v>1532</v>
      </c>
      <c r="N19" s="442" t="s">
        <v>1476</v>
      </c>
      <c r="O19" s="452"/>
      <c r="P19" s="452"/>
      <c r="Q19" s="982">
        <v>5648816500</v>
      </c>
      <c r="R19" s="922"/>
      <c r="S19" s="446"/>
      <c r="T19" s="446"/>
      <c r="U19" s="446"/>
      <c r="V19" s="446">
        <v>0.1</v>
      </c>
      <c r="W19" s="446"/>
      <c r="X19" s="446">
        <v>0.1</v>
      </c>
      <c r="Y19" s="446"/>
      <c r="Z19" s="446">
        <v>0.1</v>
      </c>
      <c r="AA19" s="446"/>
      <c r="AB19" s="446">
        <v>0.1</v>
      </c>
      <c r="AC19" s="446">
        <v>0.5</v>
      </c>
      <c r="AD19" s="446">
        <v>0.1</v>
      </c>
      <c r="AE19" s="447"/>
      <c r="AF19" s="447">
        <v>0.1</v>
      </c>
      <c r="AG19" s="449"/>
      <c r="AH19" s="447">
        <v>0.1</v>
      </c>
      <c r="AI19" s="449"/>
      <c r="AJ19" s="447">
        <v>0.1</v>
      </c>
      <c r="AK19" s="446"/>
      <c r="AL19" s="446">
        <v>0.1</v>
      </c>
      <c r="AM19" s="446">
        <v>0.5</v>
      </c>
      <c r="AN19" s="450"/>
      <c r="AO19" s="450"/>
      <c r="AP19" s="446">
        <v>0.1</v>
      </c>
    </row>
    <row r="20" spans="1:42" s="440" customFormat="1" ht="56.25" x14ac:dyDescent="0.2">
      <c r="A20" s="962"/>
      <c r="B20" s="913"/>
      <c r="C20" s="980"/>
      <c r="D20" s="450">
        <v>120202</v>
      </c>
      <c r="E20" s="442" t="s">
        <v>1546</v>
      </c>
      <c r="F20" s="446">
        <v>0.4</v>
      </c>
      <c r="G20" s="454">
        <v>0</v>
      </c>
      <c r="H20" s="455">
        <v>1</v>
      </c>
      <c r="I20" s="456">
        <v>26.349</v>
      </c>
      <c r="J20" s="451" t="s">
        <v>1547</v>
      </c>
      <c r="K20" s="452" t="s">
        <v>1078</v>
      </c>
      <c r="L20" s="443">
        <v>1</v>
      </c>
      <c r="M20" s="750" t="s">
        <v>1532</v>
      </c>
      <c r="N20" s="442" t="s">
        <v>1476</v>
      </c>
      <c r="O20" s="452"/>
      <c r="P20" s="452"/>
      <c r="Q20" s="983"/>
      <c r="R20" s="923"/>
      <c r="S20" s="446"/>
      <c r="T20" s="446"/>
      <c r="U20" s="446"/>
      <c r="V20" s="446">
        <v>0.1</v>
      </c>
      <c r="W20" s="446"/>
      <c r="X20" s="446">
        <v>0.1</v>
      </c>
      <c r="Y20" s="446"/>
      <c r="Z20" s="446">
        <v>0.1</v>
      </c>
      <c r="AA20" s="446"/>
      <c r="AB20" s="446">
        <v>0.1</v>
      </c>
      <c r="AC20" s="446">
        <v>0.5</v>
      </c>
      <c r="AD20" s="446">
        <v>0.1</v>
      </c>
      <c r="AE20" s="447"/>
      <c r="AF20" s="447">
        <v>0.1</v>
      </c>
      <c r="AG20" s="449"/>
      <c r="AH20" s="447">
        <v>0.1</v>
      </c>
      <c r="AI20" s="449"/>
      <c r="AJ20" s="447">
        <v>0.1</v>
      </c>
      <c r="AK20" s="446"/>
      <c r="AL20" s="446">
        <v>0.1</v>
      </c>
      <c r="AM20" s="446">
        <v>0.5</v>
      </c>
      <c r="AN20" s="450"/>
      <c r="AO20" s="450"/>
      <c r="AP20" s="446">
        <v>0.1</v>
      </c>
    </row>
    <row r="21" spans="1:42" s="440" customFormat="1" ht="90" x14ac:dyDescent="0.2">
      <c r="A21" s="962"/>
      <c r="B21" s="913"/>
      <c r="C21" s="980"/>
      <c r="D21" s="955">
        <v>120203</v>
      </c>
      <c r="E21" s="915" t="s">
        <v>1548</v>
      </c>
      <c r="F21" s="957">
        <v>0.2</v>
      </c>
      <c r="G21" s="960">
        <v>0</v>
      </c>
      <c r="H21" s="944">
        <v>0.8</v>
      </c>
      <c r="I21" s="946">
        <v>276</v>
      </c>
      <c r="J21" s="451" t="s">
        <v>1549</v>
      </c>
      <c r="K21" s="452" t="s">
        <v>1550</v>
      </c>
      <c r="L21" s="443">
        <v>0.2</v>
      </c>
      <c r="M21" s="750" t="s">
        <v>1532</v>
      </c>
      <c r="N21" s="442" t="s">
        <v>1476</v>
      </c>
      <c r="O21" s="452"/>
      <c r="P21" s="452"/>
      <c r="Q21" s="983"/>
      <c r="R21" s="923"/>
      <c r="S21" s="446"/>
      <c r="T21" s="446"/>
      <c r="U21" s="446"/>
      <c r="V21" s="446"/>
      <c r="W21" s="446"/>
      <c r="X21" s="446"/>
      <c r="Y21" s="446"/>
      <c r="Z21" s="446"/>
      <c r="AA21" s="446"/>
      <c r="AB21" s="446"/>
      <c r="AC21" s="446"/>
      <c r="AD21" s="446"/>
      <c r="AE21" s="447"/>
      <c r="AF21" s="449"/>
      <c r="AG21" s="449"/>
      <c r="AH21" s="449"/>
      <c r="AI21" s="449"/>
      <c r="AJ21" s="449"/>
      <c r="AK21" s="446">
        <v>1</v>
      </c>
      <c r="AL21" s="450"/>
      <c r="AM21" s="446"/>
      <c r="AN21" s="450"/>
      <c r="AO21" s="450"/>
      <c r="AP21" s="446"/>
    </row>
    <row r="22" spans="1:42" s="440" customFormat="1" ht="33.75" x14ac:dyDescent="0.2">
      <c r="A22" s="962"/>
      <c r="B22" s="913"/>
      <c r="C22" s="980"/>
      <c r="D22" s="956"/>
      <c r="E22" s="913"/>
      <c r="F22" s="958"/>
      <c r="G22" s="920"/>
      <c r="H22" s="947"/>
      <c r="I22" s="947"/>
      <c r="J22" s="451" t="s">
        <v>1551</v>
      </c>
      <c r="K22" s="442" t="s">
        <v>1552</v>
      </c>
      <c r="L22" s="443">
        <v>0.6</v>
      </c>
      <c r="M22" s="750" t="s">
        <v>1532</v>
      </c>
      <c r="N22" s="442" t="s">
        <v>1476</v>
      </c>
      <c r="O22" s="452"/>
      <c r="P22" s="452"/>
      <c r="Q22" s="983"/>
      <c r="R22" s="923"/>
      <c r="S22" s="446"/>
      <c r="T22" s="446"/>
      <c r="U22" s="446"/>
      <c r="V22" s="446"/>
      <c r="W22" s="446"/>
      <c r="X22" s="446"/>
      <c r="Y22" s="446"/>
      <c r="Z22" s="446"/>
      <c r="AA22" s="446"/>
      <c r="AB22" s="446"/>
      <c r="AC22" s="446">
        <v>0.5</v>
      </c>
      <c r="AD22" s="446">
        <v>0.8</v>
      </c>
      <c r="AE22" s="447"/>
      <c r="AF22" s="449"/>
      <c r="AG22" s="449"/>
      <c r="AH22" s="449"/>
      <c r="AI22" s="449"/>
      <c r="AJ22" s="447">
        <v>0.2</v>
      </c>
      <c r="AK22" s="446"/>
      <c r="AL22" s="450"/>
      <c r="AM22" s="446">
        <v>0.5</v>
      </c>
      <c r="AN22" s="450"/>
      <c r="AO22" s="450"/>
      <c r="AP22" s="446"/>
    </row>
    <row r="23" spans="1:42" s="440" customFormat="1" ht="135" x14ac:dyDescent="0.2">
      <c r="A23" s="963"/>
      <c r="B23" s="914"/>
      <c r="C23" s="981"/>
      <c r="D23" s="942"/>
      <c r="E23" s="914"/>
      <c r="F23" s="959"/>
      <c r="G23" s="921"/>
      <c r="H23" s="945"/>
      <c r="I23" s="945"/>
      <c r="J23" s="451" t="s">
        <v>1553</v>
      </c>
      <c r="K23" s="442" t="s">
        <v>1554</v>
      </c>
      <c r="L23" s="443">
        <v>0.2</v>
      </c>
      <c r="M23" s="442" t="s">
        <v>1555</v>
      </c>
      <c r="N23" s="442" t="s">
        <v>1476</v>
      </c>
      <c r="O23" s="452"/>
      <c r="P23" s="452"/>
      <c r="Q23" s="984"/>
      <c r="R23" s="924"/>
      <c r="S23" s="446"/>
      <c r="T23" s="446"/>
      <c r="U23" s="446"/>
      <c r="V23" s="446"/>
      <c r="W23" s="446"/>
      <c r="X23" s="446"/>
      <c r="Y23" s="446"/>
      <c r="Z23" s="446"/>
      <c r="AA23" s="446"/>
      <c r="AB23" s="446"/>
      <c r="AC23" s="446"/>
      <c r="AD23" s="446"/>
      <c r="AE23" s="447">
        <v>0.17</v>
      </c>
      <c r="AF23" s="447">
        <v>0.17</v>
      </c>
      <c r="AG23" s="447">
        <v>0.17</v>
      </c>
      <c r="AH23" s="447">
        <v>0.17</v>
      </c>
      <c r="AI23" s="447">
        <v>0.17</v>
      </c>
      <c r="AJ23" s="447">
        <v>0.17</v>
      </c>
      <c r="AK23" s="446">
        <v>0.17</v>
      </c>
      <c r="AL23" s="446">
        <v>0.17</v>
      </c>
      <c r="AM23" s="446">
        <v>0.17</v>
      </c>
      <c r="AN23" s="446">
        <v>0.17</v>
      </c>
      <c r="AO23" s="446">
        <v>0.15</v>
      </c>
      <c r="AP23" s="446">
        <v>0.15</v>
      </c>
    </row>
    <row r="24" spans="1:42" s="440" customFormat="1" ht="33.75" x14ac:dyDescent="0.2">
      <c r="A24" s="928">
        <v>1203</v>
      </c>
      <c r="B24" s="916" t="s">
        <v>1556</v>
      </c>
      <c r="C24" s="948">
        <v>5.9042641540416517E-2</v>
      </c>
      <c r="D24" s="450">
        <v>120301</v>
      </c>
      <c r="E24" s="442" t="s">
        <v>1557</v>
      </c>
      <c r="F24" s="457">
        <v>0.95</v>
      </c>
      <c r="G24" s="458">
        <v>63</v>
      </c>
      <c r="H24" s="455">
        <v>1</v>
      </c>
      <c r="I24" s="456">
        <v>63</v>
      </c>
      <c r="J24" s="450">
        <v>12030101</v>
      </c>
      <c r="K24" s="442" t="s">
        <v>1558</v>
      </c>
      <c r="L24" s="446">
        <v>1</v>
      </c>
      <c r="M24" s="442" t="s">
        <v>1559</v>
      </c>
      <c r="N24" s="442" t="s">
        <v>1476</v>
      </c>
      <c r="O24" s="450"/>
      <c r="P24" s="452"/>
      <c r="Q24" s="922">
        <v>0</v>
      </c>
      <c r="R24" s="922"/>
      <c r="S24" s="450"/>
      <c r="T24" s="446">
        <v>0.1</v>
      </c>
      <c r="U24" s="446"/>
      <c r="V24" s="446">
        <v>0.1</v>
      </c>
      <c r="W24" s="446"/>
      <c r="X24" s="446">
        <v>0.1</v>
      </c>
      <c r="Y24" s="446"/>
      <c r="Z24" s="446">
        <v>0.2</v>
      </c>
      <c r="AA24" s="446"/>
      <c r="AB24" s="446">
        <v>0.2</v>
      </c>
      <c r="AC24" s="450"/>
      <c r="AD24" s="446">
        <v>0.2</v>
      </c>
      <c r="AE24" s="447"/>
      <c r="AF24" s="447">
        <v>0.1</v>
      </c>
      <c r="AG24" s="449"/>
      <c r="AH24" s="449"/>
      <c r="AI24" s="449"/>
      <c r="AJ24" s="449"/>
      <c r="AK24" s="450"/>
      <c r="AL24" s="450"/>
      <c r="AM24" s="446">
        <v>1</v>
      </c>
      <c r="AN24" s="450"/>
      <c r="AO24" s="450"/>
      <c r="AP24" s="450"/>
    </row>
    <row r="25" spans="1:42" s="440" customFormat="1" ht="56.25" x14ac:dyDescent="0.2">
      <c r="A25" s="928"/>
      <c r="B25" s="916"/>
      <c r="C25" s="948"/>
      <c r="D25" s="450">
        <v>120302</v>
      </c>
      <c r="E25" s="442" t="s">
        <v>1560</v>
      </c>
      <c r="F25" s="457">
        <v>0.05</v>
      </c>
      <c r="G25" s="458">
        <v>15</v>
      </c>
      <c r="H25" s="455">
        <v>1</v>
      </c>
      <c r="I25" s="456">
        <v>56</v>
      </c>
      <c r="J25" s="450">
        <v>12030201</v>
      </c>
      <c r="K25" s="442" t="s">
        <v>1561</v>
      </c>
      <c r="L25" s="446">
        <v>1</v>
      </c>
      <c r="M25" s="442" t="s">
        <v>1532</v>
      </c>
      <c r="N25" s="442" t="s">
        <v>1476</v>
      </c>
      <c r="O25" s="450"/>
      <c r="P25" s="452"/>
      <c r="Q25" s="924"/>
      <c r="R25" s="924"/>
      <c r="S25" s="450"/>
      <c r="T25" s="446"/>
      <c r="U25" s="446"/>
      <c r="V25" s="446"/>
      <c r="W25" s="446"/>
      <c r="X25" s="446">
        <v>0.1</v>
      </c>
      <c r="Y25" s="446"/>
      <c r="Z25" s="446"/>
      <c r="AA25" s="446"/>
      <c r="AB25" s="446"/>
      <c r="AC25" s="450"/>
      <c r="AD25" s="446">
        <v>0.4</v>
      </c>
      <c r="AE25" s="447"/>
      <c r="AF25" s="449"/>
      <c r="AG25" s="449"/>
      <c r="AH25" s="449"/>
      <c r="AI25" s="449"/>
      <c r="AJ25" s="447">
        <v>0.5</v>
      </c>
      <c r="AK25" s="450"/>
      <c r="AL25" s="450"/>
      <c r="AM25" s="446">
        <v>1</v>
      </c>
      <c r="AN25" s="450"/>
      <c r="AO25" s="450"/>
      <c r="AP25" s="450"/>
    </row>
    <row r="26" spans="1:42" s="440" customFormat="1" ht="14.25" x14ac:dyDescent="0.2">
      <c r="A26" s="952" t="s">
        <v>1562</v>
      </c>
      <c r="B26" s="953"/>
      <c r="C26" s="953"/>
      <c r="D26" s="953"/>
      <c r="E26" s="953"/>
      <c r="F26" s="953"/>
      <c r="G26" s="953"/>
      <c r="H26" s="953"/>
      <c r="I26" s="953"/>
      <c r="J26" s="953"/>
      <c r="K26" s="953"/>
      <c r="L26" s="953"/>
      <c r="M26" s="953"/>
      <c r="N26" s="953"/>
      <c r="O26" s="953"/>
      <c r="P26" s="953"/>
      <c r="Q26" s="953"/>
      <c r="R26" s="953"/>
      <c r="S26" s="953"/>
      <c r="T26" s="953"/>
      <c r="U26" s="953"/>
      <c r="V26" s="953"/>
      <c r="W26" s="953"/>
      <c r="X26" s="953"/>
      <c r="Y26" s="953"/>
      <c r="Z26" s="953"/>
      <c r="AA26" s="953"/>
      <c r="AB26" s="953"/>
      <c r="AC26" s="953"/>
      <c r="AD26" s="953"/>
      <c r="AE26" s="953"/>
      <c r="AF26" s="953"/>
      <c r="AG26" s="953"/>
      <c r="AH26" s="953"/>
      <c r="AI26" s="953"/>
      <c r="AJ26" s="953"/>
      <c r="AK26" s="953"/>
      <c r="AL26" s="953"/>
      <c r="AM26" s="953"/>
      <c r="AN26" s="953"/>
      <c r="AO26" s="953"/>
      <c r="AP26" s="954"/>
    </row>
    <row r="27" spans="1:42" s="440" customFormat="1" ht="14.25" x14ac:dyDescent="0.2">
      <c r="A27" s="952" t="s">
        <v>1541</v>
      </c>
      <c r="B27" s="953"/>
      <c r="C27" s="953"/>
      <c r="D27" s="953"/>
      <c r="E27" s="953"/>
      <c r="F27" s="953"/>
      <c r="G27" s="953"/>
      <c r="H27" s="953"/>
      <c r="I27" s="953"/>
      <c r="J27" s="953"/>
      <c r="K27" s="953"/>
      <c r="L27" s="953"/>
      <c r="M27" s="953"/>
      <c r="N27" s="953"/>
      <c r="O27" s="953"/>
      <c r="P27" s="953"/>
      <c r="Q27" s="953"/>
      <c r="R27" s="953"/>
      <c r="S27" s="953"/>
      <c r="T27" s="953"/>
      <c r="U27" s="953"/>
      <c r="V27" s="953"/>
      <c r="W27" s="953"/>
      <c r="X27" s="953"/>
      <c r="Y27" s="953"/>
      <c r="Z27" s="953"/>
      <c r="AA27" s="953"/>
      <c r="AB27" s="953"/>
      <c r="AC27" s="953"/>
      <c r="AD27" s="953"/>
      <c r="AE27" s="953"/>
      <c r="AF27" s="953"/>
      <c r="AG27" s="953"/>
      <c r="AH27" s="953"/>
      <c r="AI27" s="953"/>
      <c r="AJ27" s="953"/>
      <c r="AK27" s="953"/>
      <c r="AL27" s="953"/>
      <c r="AM27" s="953"/>
      <c r="AN27" s="953"/>
      <c r="AO27" s="953"/>
      <c r="AP27" s="954"/>
    </row>
    <row r="28" spans="1:42" s="440" customFormat="1" ht="33.75" x14ac:dyDescent="0.2">
      <c r="A28" s="961" t="s">
        <v>1335</v>
      </c>
      <c r="B28" s="915" t="s">
        <v>1359</v>
      </c>
      <c r="C28" s="964">
        <v>2.9532081957954551E-2</v>
      </c>
      <c r="D28" s="955">
        <v>120401</v>
      </c>
      <c r="E28" s="915" t="s">
        <v>1563</v>
      </c>
      <c r="F28" s="967">
        <v>1</v>
      </c>
      <c r="G28" s="970">
        <v>0</v>
      </c>
      <c r="H28" s="973">
        <v>1</v>
      </c>
      <c r="I28" s="976">
        <v>1</v>
      </c>
      <c r="J28" s="459" t="s">
        <v>1564</v>
      </c>
      <c r="K28" s="442" t="s">
        <v>1565</v>
      </c>
      <c r="L28" s="446">
        <v>0.9</v>
      </c>
      <c r="M28" s="460" t="s">
        <v>1566</v>
      </c>
      <c r="N28" s="460" t="s">
        <v>1398</v>
      </c>
      <c r="O28" s="461"/>
      <c r="P28" s="461"/>
      <c r="Q28" s="987">
        <v>6519439694</v>
      </c>
      <c r="R28" s="990"/>
      <c r="S28" s="462">
        <v>6.6600000000000006E-2</v>
      </c>
      <c r="T28" s="462">
        <v>6.6600000000000006E-2</v>
      </c>
      <c r="U28" s="462">
        <v>6.6600000000000006E-2</v>
      </c>
      <c r="V28" s="462">
        <v>6.6600000000000006E-2</v>
      </c>
      <c r="W28" s="462">
        <v>6.6799999999999998E-2</v>
      </c>
      <c r="X28" s="462">
        <v>6.6799999999999998E-2</v>
      </c>
      <c r="Y28" s="463">
        <v>0.2</v>
      </c>
      <c r="Z28" s="463">
        <v>0.2</v>
      </c>
      <c r="AA28" s="464">
        <v>0.2</v>
      </c>
      <c r="AB28" s="463">
        <v>0.2</v>
      </c>
      <c r="AC28" s="464">
        <v>0.2</v>
      </c>
      <c r="AD28" s="463">
        <v>0.2</v>
      </c>
      <c r="AE28" s="464">
        <v>0.2</v>
      </c>
      <c r="AF28" s="464">
        <v>7.0000000000000007E-2</v>
      </c>
      <c r="AG28" s="464"/>
      <c r="AH28" s="464">
        <v>0.05</v>
      </c>
      <c r="AI28" s="464"/>
      <c r="AJ28" s="464">
        <v>0.03</v>
      </c>
      <c r="AK28" s="464"/>
      <c r="AL28" s="464">
        <v>2.5000000000000001E-2</v>
      </c>
      <c r="AM28" s="464"/>
      <c r="AN28" s="464">
        <v>2.5000000000000001E-2</v>
      </c>
      <c r="AO28" s="465"/>
      <c r="AP28" s="465"/>
    </row>
    <row r="29" spans="1:42" s="440" customFormat="1" ht="33.75" x14ac:dyDescent="0.2">
      <c r="A29" s="962"/>
      <c r="B29" s="913"/>
      <c r="C29" s="965"/>
      <c r="D29" s="956"/>
      <c r="E29" s="913"/>
      <c r="F29" s="968"/>
      <c r="G29" s="971"/>
      <c r="H29" s="974"/>
      <c r="I29" s="977"/>
      <c r="J29" s="466" t="s">
        <v>1567</v>
      </c>
      <c r="K29" s="442" t="s">
        <v>1568</v>
      </c>
      <c r="L29" s="446">
        <v>0.05</v>
      </c>
      <c r="M29" s="460" t="s">
        <v>1566</v>
      </c>
      <c r="N29" s="460" t="s">
        <v>1398</v>
      </c>
      <c r="O29" s="461"/>
      <c r="P29" s="461"/>
      <c r="Q29" s="988"/>
      <c r="R29" s="985"/>
      <c r="S29" s="462">
        <v>6.6600000000000006E-2</v>
      </c>
      <c r="T29" s="462">
        <v>6.6600000000000006E-2</v>
      </c>
      <c r="U29" s="462">
        <v>6.6600000000000006E-2</v>
      </c>
      <c r="V29" s="462">
        <v>6.6600000000000006E-2</v>
      </c>
      <c r="W29" s="462">
        <v>6.6799999999999998E-2</v>
      </c>
      <c r="X29" s="462">
        <v>6.6799999999999998E-2</v>
      </c>
      <c r="Y29" s="463">
        <v>0.2</v>
      </c>
      <c r="Z29" s="463">
        <v>0.2</v>
      </c>
      <c r="AA29" s="464">
        <v>0.2</v>
      </c>
      <c r="AB29" s="463">
        <v>0.2</v>
      </c>
      <c r="AC29" s="464">
        <v>0.2</v>
      </c>
      <c r="AD29" s="463">
        <v>0.2</v>
      </c>
      <c r="AE29" s="464">
        <v>0.2</v>
      </c>
      <c r="AF29" s="464">
        <v>7.0000000000000007E-2</v>
      </c>
      <c r="AG29" s="464"/>
      <c r="AH29" s="464">
        <v>0.05</v>
      </c>
      <c r="AI29" s="464"/>
      <c r="AJ29" s="464">
        <v>0.03</v>
      </c>
      <c r="AK29" s="464"/>
      <c r="AL29" s="464">
        <v>2.5000000000000001E-2</v>
      </c>
      <c r="AM29" s="464"/>
      <c r="AN29" s="464">
        <v>2.5000000000000001E-2</v>
      </c>
      <c r="AO29" s="465"/>
      <c r="AP29" s="465"/>
    </row>
    <row r="30" spans="1:42" s="440" customFormat="1" ht="22.5" x14ac:dyDescent="0.2">
      <c r="A30" s="963"/>
      <c r="B30" s="914"/>
      <c r="C30" s="966"/>
      <c r="D30" s="942"/>
      <c r="E30" s="914"/>
      <c r="F30" s="969"/>
      <c r="G30" s="972"/>
      <c r="H30" s="975"/>
      <c r="I30" s="978"/>
      <c r="J30" s="466" t="s">
        <v>1569</v>
      </c>
      <c r="K30" s="442" t="s">
        <v>1570</v>
      </c>
      <c r="L30" s="446">
        <v>0.05</v>
      </c>
      <c r="M30" s="460" t="s">
        <v>1566</v>
      </c>
      <c r="N30" s="460" t="s">
        <v>1398</v>
      </c>
      <c r="O30" s="461"/>
      <c r="P30" s="461"/>
      <c r="Q30" s="989"/>
      <c r="R30" s="991"/>
      <c r="S30" s="462">
        <v>6.6600000000000006E-2</v>
      </c>
      <c r="T30" s="462">
        <v>6.6600000000000006E-2</v>
      </c>
      <c r="U30" s="462">
        <v>6.6600000000000006E-2</v>
      </c>
      <c r="V30" s="462">
        <v>6.6600000000000006E-2</v>
      </c>
      <c r="W30" s="462">
        <v>6.6799999999999998E-2</v>
      </c>
      <c r="X30" s="462">
        <v>6.6799999999999998E-2</v>
      </c>
      <c r="Y30" s="463">
        <v>0.2</v>
      </c>
      <c r="Z30" s="463">
        <v>0.2</v>
      </c>
      <c r="AA30" s="464">
        <v>0.2</v>
      </c>
      <c r="AB30" s="463">
        <v>0.2</v>
      </c>
      <c r="AC30" s="464">
        <v>0.2</v>
      </c>
      <c r="AD30" s="463">
        <v>0.2</v>
      </c>
      <c r="AE30" s="464">
        <v>0.2</v>
      </c>
      <c r="AF30" s="464">
        <v>7.0000000000000007E-2</v>
      </c>
      <c r="AG30" s="464"/>
      <c r="AH30" s="464">
        <v>0.05</v>
      </c>
      <c r="AI30" s="464"/>
      <c r="AJ30" s="464">
        <v>0.03</v>
      </c>
      <c r="AK30" s="464"/>
      <c r="AL30" s="464">
        <v>2.5000000000000001E-2</v>
      </c>
      <c r="AM30" s="464"/>
      <c r="AN30" s="464">
        <v>2.5000000000000001E-2</v>
      </c>
      <c r="AO30" s="465"/>
      <c r="AP30" s="465"/>
    </row>
    <row r="31" spans="1:42" s="440" customFormat="1" ht="45" x14ac:dyDescent="0.2">
      <c r="A31" s="992" t="s">
        <v>1571</v>
      </c>
      <c r="B31" s="915" t="s">
        <v>1572</v>
      </c>
      <c r="C31" s="964">
        <v>2.9532081957954551E-2</v>
      </c>
      <c r="D31" s="915">
        <v>120501</v>
      </c>
      <c r="E31" s="915" t="s">
        <v>1563</v>
      </c>
      <c r="F31" s="957">
        <v>1</v>
      </c>
      <c r="G31" s="994">
        <v>0</v>
      </c>
      <c r="H31" s="467">
        <v>1</v>
      </c>
      <c r="I31" s="468">
        <v>1</v>
      </c>
      <c r="J31" s="469" t="s">
        <v>1573</v>
      </c>
      <c r="K31" s="442" t="s">
        <v>1574</v>
      </c>
      <c r="L31" s="446">
        <v>0.9</v>
      </c>
      <c r="M31" s="460" t="s">
        <v>1575</v>
      </c>
      <c r="N31" s="460" t="s">
        <v>1398</v>
      </c>
      <c r="O31" s="452"/>
      <c r="P31" s="452"/>
      <c r="Q31" s="988">
        <v>1043000000</v>
      </c>
      <c r="R31" s="985"/>
      <c r="S31" s="462">
        <v>0.16930000000000001</v>
      </c>
      <c r="T31" s="462">
        <v>0.16930000000000001</v>
      </c>
      <c r="U31" s="462">
        <v>0.15359999999999999</v>
      </c>
      <c r="V31" s="462">
        <v>0.15359999999999999</v>
      </c>
      <c r="W31" s="462">
        <v>0.1537</v>
      </c>
      <c r="X31" s="462">
        <v>0.1537</v>
      </c>
      <c r="Y31" s="462">
        <v>0.16</v>
      </c>
      <c r="Z31" s="462">
        <v>0.16</v>
      </c>
      <c r="AA31" s="462">
        <v>0.15559999999999999</v>
      </c>
      <c r="AB31" s="462">
        <v>0.15559999999999999</v>
      </c>
      <c r="AC31" s="462">
        <v>0.1275</v>
      </c>
      <c r="AD31" s="462">
        <v>0.1275</v>
      </c>
      <c r="AE31" s="470">
        <v>7.0699999999999999E-2</v>
      </c>
      <c r="AF31" s="470">
        <v>8.0299999999999996E-2</v>
      </c>
      <c r="AG31" s="470">
        <v>4.7999999999999996E-3</v>
      </c>
      <c r="AH31" s="470"/>
      <c r="AI31" s="470">
        <v>4.7999999999999996E-3</v>
      </c>
      <c r="AJ31" s="471"/>
      <c r="AK31" s="472"/>
      <c r="AL31" s="465"/>
      <c r="AM31" s="473"/>
      <c r="AN31" s="465"/>
      <c r="AO31" s="465"/>
      <c r="AP31" s="465"/>
    </row>
    <row r="32" spans="1:42" s="440" customFormat="1" ht="45" x14ac:dyDescent="0.2">
      <c r="A32" s="993"/>
      <c r="B32" s="914"/>
      <c r="C32" s="966"/>
      <c r="D32" s="914"/>
      <c r="E32" s="914"/>
      <c r="F32" s="959"/>
      <c r="G32" s="995"/>
      <c r="H32" s="474"/>
      <c r="I32" s="475"/>
      <c r="J32" s="469" t="s">
        <v>1576</v>
      </c>
      <c r="K32" s="442" t="s">
        <v>1577</v>
      </c>
      <c r="L32" s="446">
        <v>0.1</v>
      </c>
      <c r="M32" s="460" t="s">
        <v>1575</v>
      </c>
      <c r="N32" s="460" t="s">
        <v>1398</v>
      </c>
      <c r="O32" s="452"/>
      <c r="P32" s="452"/>
      <c r="Q32" s="996"/>
      <c r="R32" s="986"/>
      <c r="S32" s="462">
        <v>0.16930000000000001</v>
      </c>
      <c r="T32" s="462">
        <v>0.16930000000000001</v>
      </c>
      <c r="U32" s="462">
        <v>0.15359999999999999</v>
      </c>
      <c r="V32" s="462">
        <v>0.15359999999999999</v>
      </c>
      <c r="W32" s="462">
        <v>0.1537</v>
      </c>
      <c r="X32" s="462">
        <v>0.1537</v>
      </c>
      <c r="Y32" s="462">
        <v>0.16</v>
      </c>
      <c r="Z32" s="462">
        <v>0.16</v>
      </c>
      <c r="AA32" s="462">
        <v>0.15559999999999999</v>
      </c>
      <c r="AB32" s="462">
        <v>0.15559999999999999</v>
      </c>
      <c r="AC32" s="462">
        <v>0.1275</v>
      </c>
      <c r="AD32" s="462">
        <v>0.1275</v>
      </c>
      <c r="AE32" s="470">
        <v>7.0699999999999999E-2</v>
      </c>
      <c r="AF32" s="470">
        <v>8.0299999999999996E-2</v>
      </c>
      <c r="AG32" s="470">
        <v>4.7999999999999996E-3</v>
      </c>
      <c r="AH32" s="470"/>
      <c r="AI32" s="470">
        <v>4.7999999999999996E-3</v>
      </c>
      <c r="AJ32" s="471"/>
      <c r="AK32" s="472"/>
      <c r="AL32" s="465"/>
      <c r="AM32" s="473"/>
      <c r="AN32" s="465"/>
      <c r="AO32" s="465"/>
      <c r="AP32" s="465"/>
    </row>
  </sheetData>
  <mergeCells count="118">
    <mergeCell ref="R31:R32"/>
    <mergeCell ref="Q28:Q30"/>
    <mergeCell ref="R28:R30"/>
    <mergeCell ref="A31:A32"/>
    <mergeCell ref="B31:B32"/>
    <mergeCell ref="C31:C32"/>
    <mergeCell ref="D31:D32"/>
    <mergeCell ref="E31:E32"/>
    <mergeCell ref="F31:F32"/>
    <mergeCell ref="G31:G32"/>
    <mergeCell ref="Q31:Q32"/>
    <mergeCell ref="A26:AP26"/>
    <mergeCell ref="D21:D23"/>
    <mergeCell ref="E21:E23"/>
    <mergeCell ref="F21:F23"/>
    <mergeCell ref="G21:G23"/>
    <mergeCell ref="H21:H23"/>
    <mergeCell ref="I21:I23"/>
    <mergeCell ref="A27:AP27"/>
    <mergeCell ref="A28:A30"/>
    <mergeCell ref="B28:B30"/>
    <mergeCell ref="C28:C30"/>
    <mergeCell ref="D28:D30"/>
    <mergeCell ref="E28:E30"/>
    <mergeCell ref="F28:F30"/>
    <mergeCell ref="G28:G30"/>
    <mergeCell ref="H28:H30"/>
    <mergeCell ref="I28:I30"/>
    <mergeCell ref="A19:A23"/>
    <mergeCell ref="B19:B23"/>
    <mergeCell ref="C19:C23"/>
    <mergeCell ref="Q19:Q23"/>
    <mergeCell ref="R19:R23"/>
    <mergeCell ref="A24:A25"/>
    <mergeCell ref="B24:B25"/>
    <mergeCell ref="C24:C25"/>
    <mergeCell ref="Q24:Q25"/>
    <mergeCell ref="R24:R25"/>
    <mergeCell ref="A17:P17"/>
    <mergeCell ref="S17:AP17"/>
    <mergeCell ref="A18:P18"/>
    <mergeCell ref="S18:T18"/>
    <mergeCell ref="U18:V18"/>
    <mergeCell ref="W18:X18"/>
    <mergeCell ref="Y18:Z18"/>
    <mergeCell ref="AA18:AB18"/>
    <mergeCell ref="AC18:AD18"/>
    <mergeCell ref="AE18:AF18"/>
    <mergeCell ref="AG18:AH18"/>
    <mergeCell ref="AI18:AJ18"/>
    <mergeCell ref="AK18:AL18"/>
    <mergeCell ref="AM18:AN18"/>
    <mergeCell ref="AO18:AP18"/>
    <mergeCell ref="D15:D16"/>
    <mergeCell ref="E15:E16"/>
    <mergeCell ref="F15:F16"/>
    <mergeCell ref="G15:G16"/>
    <mergeCell ref="H15:H16"/>
    <mergeCell ref="I15:I16"/>
    <mergeCell ref="I12:I14"/>
    <mergeCell ref="N12:N14"/>
    <mergeCell ref="O12:O14"/>
    <mergeCell ref="P12:P14"/>
    <mergeCell ref="Q12:Q16"/>
    <mergeCell ref="R12:R16"/>
    <mergeCell ref="N15:N16"/>
    <mergeCell ref="O15:O16"/>
    <mergeCell ref="P15:P16"/>
    <mergeCell ref="AM10:AN10"/>
    <mergeCell ref="AO10:AP10"/>
    <mergeCell ref="A12:A16"/>
    <mergeCell ref="B12:B16"/>
    <mergeCell ref="C12:C16"/>
    <mergeCell ref="D12:D14"/>
    <mergeCell ref="E12:E14"/>
    <mergeCell ref="F12:F14"/>
    <mergeCell ref="G12:G14"/>
    <mergeCell ref="H12:H14"/>
    <mergeCell ref="AA10:AB10"/>
    <mergeCell ref="AC10:AD10"/>
    <mergeCell ref="AE10:AF10"/>
    <mergeCell ref="AG10:AH10"/>
    <mergeCell ref="AI10:AJ10"/>
    <mergeCell ref="AK10:AL10"/>
    <mergeCell ref="N9:N11"/>
    <mergeCell ref="O9:O11"/>
    <mergeCell ref="A7:AP7"/>
    <mergeCell ref="A8:AP8"/>
    <mergeCell ref="A9:A11"/>
    <mergeCell ref="B9:B11"/>
    <mergeCell ref="C9:C11"/>
    <mergeCell ref="D9:D11"/>
    <mergeCell ref="E9:E11"/>
    <mergeCell ref="F9:F11"/>
    <mergeCell ref="P9:P11"/>
    <mergeCell ref="Q9:Q11"/>
    <mergeCell ref="R9:R11"/>
    <mergeCell ref="S9:AP9"/>
    <mergeCell ref="S10:T10"/>
    <mergeCell ref="U10:V10"/>
    <mergeCell ref="W10:X10"/>
    <mergeCell ref="Y10:Z10"/>
    <mergeCell ref="G9:G11"/>
    <mergeCell ref="H9:I9"/>
    <mergeCell ref="J9:J11"/>
    <mergeCell ref="K9:K11"/>
    <mergeCell ref="L9:L11"/>
    <mergeCell ref="M9:M11"/>
    <mergeCell ref="H10:I10"/>
    <mergeCell ref="A1:B3"/>
    <mergeCell ref="C1:AI3"/>
    <mergeCell ref="AJ1:AP1"/>
    <mergeCell ref="AJ2:AP2"/>
    <mergeCell ref="AJ3:AP3"/>
    <mergeCell ref="A4:AE4"/>
    <mergeCell ref="AF4:AP4"/>
    <mergeCell ref="A5:AP5"/>
    <mergeCell ref="A6:AP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10" zoomScaleNormal="100" workbookViewId="0">
      <selection activeCell="N22" sqref="N22"/>
    </sheetView>
  </sheetViews>
  <sheetFormatPr baseColWidth="10" defaultRowHeight="15" x14ac:dyDescent="0.25"/>
  <cols>
    <col min="1" max="1" width="24.42578125" bestFit="1" customWidth="1"/>
    <col min="2" max="2" width="23.140625" bestFit="1" customWidth="1"/>
    <col min="3" max="3" width="23.85546875" bestFit="1" customWidth="1"/>
    <col min="4" max="4" width="14.28515625" bestFit="1" customWidth="1"/>
    <col min="5" max="5" width="25" bestFit="1" customWidth="1"/>
    <col min="6" max="9" width="11.28515625" bestFit="1" customWidth="1"/>
  </cols>
  <sheetData>
    <row r="1" spans="1:9" ht="18.75" x14ac:dyDescent="0.25">
      <c r="A1" s="763" t="s">
        <v>6</v>
      </c>
      <c r="B1" s="763"/>
      <c r="C1" s="763"/>
      <c r="D1" s="763"/>
      <c r="E1" s="763"/>
      <c r="F1" s="763"/>
      <c r="G1" s="763"/>
      <c r="H1" s="763"/>
      <c r="I1" s="763"/>
    </row>
    <row r="2" spans="1:9" x14ac:dyDescent="0.25">
      <c r="A2" s="762" t="s">
        <v>7</v>
      </c>
      <c r="B2" s="771" t="s">
        <v>8</v>
      </c>
      <c r="C2" s="772" t="s">
        <v>3</v>
      </c>
      <c r="D2" s="773" t="s">
        <v>0</v>
      </c>
      <c r="E2" s="774" t="s">
        <v>4</v>
      </c>
      <c r="F2" s="11">
        <v>2020</v>
      </c>
      <c r="G2" s="11">
        <v>2021</v>
      </c>
      <c r="H2" s="11">
        <v>202</v>
      </c>
      <c r="I2" s="11">
        <v>2023</v>
      </c>
    </row>
    <row r="3" spans="1:9" ht="18" x14ac:dyDescent="0.25">
      <c r="A3" s="762"/>
      <c r="B3" s="771"/>
      <c r="C3" s="772"/>
      <c r="D3" s="773"/>
      <c r="E3" s="775"/>
      <c r="F3" s="4" t="s">
        <v>5</v>
      </c>
      <c r="G3" s="4" t="s">
        <v>5</v>
      </c>
      <c r="H3" s="4" t="s">
        <v>5</v>
      </c>
      <c r="I3" s="4" t="s">
        <v>5</v>
      </c>
    </row>
    <row r="4" spans="1:9" ht="47.25" customHeight="1" x14ac:dyDescent="0.25">
      <c r="A4" s="776" t="s">
        <v>12</v>
      </c>
      <c r="B4" s="787" t="s">
        <v>66</v>
      </c>
      <c r="C4" s="19" t="s">
        <v>32</v>
      </c>
      <c r="D4" s="23" t="s">
        <v>48</v>
      </c>
      <c r="E4" s="18">
        <v>4</v>
      </c>
      <c r="F4" s="4">
        <v>1</v>
      </c>
      <c r="G4" s="4">
        <v>1</v>
      </c>
      <c r="H4" s="4">
        <v>1</v>
      </c>
      <c r="I4" s="4">
        <v>1</v>
      </c>
    </row>
    <row r="5" spans="1:9" ht="38.25" x14ac:dyDescent="0.25">
      <c r="A5" s="777"/>
      <c r="B5" s="787"/>
      <c r="C5" s="19" t="s">
        <v>33</v>
      </c>
      <c r="D5" s="23" t="s">
        <v>47</v>
      </c>
      <c r="E5" s="18">
        <v>1</v>
      </c>
      <c r="F5" s="4"/>
      <c r="G5" s="4">
        <v>1</v>
      </c>
      <c r="H5" s="4"/>
      <c r="I5" s="4"/>
    </row>
    <row r="6" spans="1:9" ht="38.25" x14ac:dyDescent="0.25">
      <c r="A6" s="777"/>
      <c r="B6" s="787"/>
      <c r="C6" s="21" t="s">
        <v>38</v>
      </c>
      <c r="D6" s="23" t="s">
        <v>47</v>
      </c>
      <c r="E6" s="17">
        <v>1</v>
      </c>
      <c r="F6" s="4"/>
      <c r="G6" s="4">
        <v>1</v>
      </c>
      <c r="H6" s="4"/>
      <c r="I6" s="4"/>
    </row>
    <row r="7" spans="1:9" ht="25.5" x14ac:dyDescent="0.25">
      <c r="A7" s="777"/>
      <c r="B7" s="787"/>
      <c r="C7" s="21" t="s">
        <v>39</v>
      </c>
      <c r="D7" s="23" t="s">
        <v>47</v>
      </c>
      <c r="E7" s="17">
        <v>20</v>
      </c>
      <c r="F7" s="4"/>
      <c r="G7" s="4"/>
      <c r="H7" s="4">
        <v>10</v>
      </c>
      <c r="I7" s="4">
        <v>10</v>
      </c>
    </row>
    <row r="8" spans="1:9" ht="25.5" x14ac:dyDescent="0.25">
      <c r="A8" s="777"/>
      <c r="B8" s="788" t="s">
        <v>67</v>
      </c>
      <c r="C8" s="19" t="s">
        <v>31</v>
      </c>
      <c r="D8" s="23" t="s">
        <v>47</v>
      </c>
      <c r="E8" s="18">
        <v>2</v>
      </c>
      <c r="F8" s="4">
        <v>1</v>
      </c>
      <c r="G8" s="4"/>
      <c r="H8" s="4">
        <v>1</v>
      </c>
      <c r="I8" s="4"/>
    </row>
    <row r="9" spans="1:9" ht="25.5" x14ac:dyDescent="0.25">
      <c r="A9" s="777"/>
      <c r="B9" s="789"/>
      <c r="C9" s="21" t="s">
        <v>40</v>
      </c>
      <c r="D9" s="23" t="s">
        <v>47</v>
      </c>
      <c r="E9" s="17">
        <v>1</v>
      </c>
      <c r="F9" s="4"/>
      <c r="G9" s="4">
        <v>1</v>
      </c>
      <c r="H9" s="4"/>
      <c r="I9" s="4"/>
    </row>
    <row r="10" spans="1:9" ht="25.5" x14ac:dyDescent="0.25">
      <c r="A10" s="777"/>
      <c r="B10" s="790"/>
      <c r="C10" s="21" t="s">
        <v>44</v>
      </c>
      <c r="D10" s="23" t="s">
        <v>47</v>
      </c>
      <c r="E10" s="17">
        <v>1</v>
      </c>
      <c r="F10" s="4"/>
      <c r="G10" s="4">
        <v>1</v>
      </c>
      <c r="H10" s="4"/>
      <c r="I10" s="4"/>
    </row>
    <row r="11" spans="1:9" ht="38.25" x14ac:dyDescent="0.25">
      <c r="A11" s="777"/>
      <c r="B11" s="788" t="s">
        <v>69</v>
      </c>
      <c r="C11" s="20" t="s">
        <v>34</v>
      </c>
      <c r="D11" s="23" t="s">
        <v>47</v>
      </c>
      <c r="E11" s="18">
        <v>4</v>
      </c>
      <c r="F11" s="4">
        <v>1</v>
      </c>
      <c r="G11" s="4">
        <v>1</v>
      </c>
      <c r="H11" s="4">
        <v>1</v>
      </c>
      <c r="I11" s="4">
        <v>1</v>
      </c>
    </row>
    <row r="12" spans="1:9" ht="25.5" x14ac:dyDescent="0.25">
      <c r="A12" s="777"/>
      <c r="B12" s="789"/>
      <c r="C12" s="20" t="s">
        <v>35</v>
      </c>
      <c r="D12" s="23" t="s">
        <v>47</v>
      </c>
      <c r="E12" s="18">
        <v>2</v>
      </c>
      <c r="F12" s="4">
        <v>1</v>
      </c>
      <c r="G12" s="4">
        <v>1</v>
      </c>
      <c r="H12" s="4"/>
      <c r="I12" s="4"/>
    </row>
    <row r="13" spans="1:9" ht="38.25" x14ac:dyDescent="0.25">
      <c r="A13" s="777"/>
      <c r="B13" s="789"/>
      <c r="C13" s="20" t="s">
        <v>36</v>
      </c>
      <c r="D13" s="23" t="s">
        <v>47</v>
      </c>
      <c r="E13" s="16">
        <v>2</v>
      </c>
      <c r="F13" s="4"/>
      <c r="G13" s="4">
        <v>1</v>
      </c>
      <c r="H13" s="4"/>
      <c r="I13" s="4">
        <v>1</v>
      </c>
    </row>
    <row r="14" spans="1:9" ht="25.5" x14ac:dyDescent="0.25">
      <c r="A14" s="777"/>
      <c r="B14" s="789"/>
      <c r="C14" s="20" t="s">
        <v>37</v>
      </c>
      <c r="D14" s="23" t="s">
        <v>47</v>
      </c>
      <c r="E14" s="16">
        <v>1</v>
      </c>
      <c r="F14" s="4"/>
      <c r="G14" s="4">
        <v>1</v>
      </c>
      <c r="H14" s="4"/>
      <c r="I14" s="4"/>
    </row>
    <row r="15" spans="1:9" ht="25.5" x14ac:dyDescent="0.25">
      <c r="A15" s="777"/>
      <c r="B15" s="789"/>
      <c r="C15" s="21" t="s">
        <v>43</v>
      </c>
      <c r="D15" s="23" t="s">
        <v>47</v>
      </c>
      <c r="E15" s="17">
        <v>4</v>
      </c>
      <c r="F15" s="4">
        <v>1</v>
      </c>
      <c r="G15" s="4">
        <v>1</v>
      </c>
      <c r="H15" s="4">
        <v>1</v>
      </c>
      <c r="I15" s="4">
        <v>1</v>
      </c>
    </row>
    <row r="16" spans="1:9" ht="16.5" x14ac:dyDescent="0.25">
      <c r="A16" s="777"/>
      <c r="B16" s="790"/>
      <c r="C16" s="20" t="s">
        <v>25</v>
      </c>
      <c r="D16" s="23" t="s">
        <v>47</v>
      </c>
      <c r="E16" s="16">
        <v>1</v>
      </c>
      <c r="F16" s="4"/>
      <c r="G16" s="4">
        <v>1</v>
      </c>
      <c r="H16" s="4"/>
      <c r="I16" s="4"/>
    </row>
    <row r="17" spans="1:9" ht="38.25" x14ac:dyDescent="0.25">
      <c r="A17" s="777"/>
      <c r="B17" s="791" t="s">
        <v>68</v>
      </c>
      <c r="C17" s="21" t="s">
        <v>41</v>
      </c>
      <c r="D17" s="23" t="s">
        <v>47</v>
      </c>
      <c r="E17" s="17">
        <v>1</v>
      </c>
      <c r="F17" s="4"/>
      <c r="G17" s="4">
        <v>1</v>
      </c>
      <c r="H17" s="4"/>
      <c r="I17" s="4"/>
    </row>
    <row r="18" spans="1:9" ht="25.5" x14ac:dyDescent="0.25">
      <c r="A18" s="778"/>
      <c r="B18" s="792"/>
      <c r="C18" s="21" t="s">
        <v>42</v>
      </c>
      <c r="D18" s="23" t="s">
        <v>47</v>
      </c>
      <c r="E18" s="17">
        <v>2</v>
      </c>
      <c r="F18" s="4"/>
      <c r="G18" s="4"/>
      <c r="H18" s="4">
        <v>1</v>
      </c>
      <c r="I18" s="4">
        <v>1</v>
      </c>
    </row>
    <row r="19" spans="1:9" ht="51" x14ac:dyDescent="0.25">
      <c r="A19" s="776" t="s">
        <v>57</v>
      </c>
      <c r="B19" s="793" t="s">
        <v>70</v>
      </c>
      <c r="C19" s="33" t="s">
        <v>58</v>
      </c>
      <c r="D19" s="35" t="s">
        <v>47</v>
      </c>
      <c r="E19" s="36">
        <v>40000</v>
      </c>
      <c r="F19" s="4">
        <v>10000</v>
      </c>
      <c r="G19" s="4">
        <v>10000</v>
      </c>
      <c r="H19" s="4">
        <v>10000</v>
      </c>
      <c r="I19" s="4">
        <v>10000</v>
      </c>
    </row>
    <row r="20" spans="1:9" ht="38.25" x14ac:dyDescent="0.25">
      <c r="A20" s="777"/>
      <c r="B20" s="794"/>
      <c r="C20" s="33" t="s">
        <v>60</v>
      </c>
      <c r="D20" s="35" t="s">
        <v>47</v>
      </c>
      <c r="E20" s="36">
        <v>50</v>
      </c>
      <c r="F20" s="4">
        <v>12</v>
      </c>
      <c r="G20" s="4">
        <v>12</v>
      </c>
      <c r="H20" s="4">
        <v>13</v>
      </c>
      <c r="I20" s="4">
        <v>13</v>
      </c>
    </row>
    <row r="21" spans="1:9" ht="25.5" x14ac:dyDescent="0.25">
      <c r="A21" s="777"/>
      <c r="B21" s="794"/>
      <c r="C21" s="33" t="s">
        <v>61</v>
      </c>
      <c r="D21" s="35" t="s">
        <v>47</v>
      </c>
      <c r="E21" s="36">
        <v>2</v>
      </c>
      <c r="F21" s="4"/>
      <c r="G21" s="4">
        <v>1</v>
      </c>
      <c r="H21" s="4"/>
      <c r="I21" s="4">
        <v>1</v>
      </c>
    </row>
    <row r="22" spans="1:9" ht="76.5" x14ac:dyDescent="0.25">
      <c r="A22" s="777"/>
      <c r="B22" s="795"/>
      <c r="C22" s="15" t="s">
        <v>63</v>
      </c>
      <c r="D22" s="35" t="s">
        <v>47</v>
      </c>
      <c r="E22" s="16">
        <v>4</v>
      </c>
      <c r="F22" s="4">
        <v>1</v>
      </c>
      <c r="G22" s="4">
        <v>1</v>
      </c>
      <c r="H22" s="4">
        <v>1</v>
      </c>
      <c r="I22" s="4">
        <v>1</v>
      </c>
    </row>
    <row r="23" spans="1:9" ht="25.5" x14ac:dyDescent="0.25">
      <c r="A23" s="777"/>
      <c r="B23" s="33" t="s">
        <v>59</v>
      </c>
      <c r="C23" s="33" t="s">
        <v>59</v>
      </c>
      <c r="D23" s="35" t="s">
        <v>47</v>
      </c>
      <c r="E23" s="36">
        <v>4</v>
      </c>
      <c r="F23" s="4">
        <v>1</v>
      </c>
      <c r="G23" s="4">
        <v>1</v>
      </c>
      <c r="H23" s="4">
        <v>1</v>
      </c>
      <c r="I23" s="4">
        <v>1</v>
      </c>
    </row>
    <row r="24" spans="1:9" ht="16.5" x14ac:dyDescent="0.25">
      <c r="A24" s="777"/>
      <c r="B24" s="33" t="s">
        <v>62</v>
      </c>
      <c r="C24" s="33" t="s">
        <v>62</v>
      </c>
      <c r="D24" s="35" t="s">
        <v>46</v>
      </c>
      <c r="E24" s="16">
        <v>1</v>
      </c>
      <c r="F24" s="4"/>
      <c r="G24" s="4">
        <v>1</v>
      </c>
      <c r="H24" s="4"/>
      <c r="I24" s="4"/>
    </row>
    <row r="25" spans="1:9" x14ac:dyDescent="0.25">
      <c r="A25" s="769"/>
      <c r="B25" s="769"/>
      <c r="C25" s="769"/>
      <c r="D25" s="7"/>
      <c r="E25" s="769"/>
      <c r="F25" s="769"/>
      <c r="G25" s="769"/>
      <c r="H25" s="769"/>
      <c r="I25" s="769"/>
    </row>
    <row r="26" spans="1:9" x14ac:dyDescent="0.25">
      <c r="A26" s="764" t="s">
        <v>1</v>
      </c>
      <c r="B26" s="764"/>
      <c r="C26" s="764"/>
      <c r="D26" s="5"/>
      <c r="E26" s="764" t="s">
        <v>2</v>
      </c>
      <c r="F26" s="764"/>
      <c r="G26" s="764"/>
      <c r="H26" s="764"/>
      <c r="I26" s="764"/>
    </row>
    <row r="27" spans="1:9" x14ac:dyDescent="0.25">
      <c r="A27" s="12"/>
      <c r="B27" s="12"/>
      <c r="C27" s="12"/>
      <c r="D27" s="12"/>
      <c r="E27" s="12"/>
      <c r="F27" s="12"/>
      <c r="G27" s="12"/>
      <c r="H27" s="12"/>
      <c r="I27" s="12"/>
    </row>
    <row r="28" spans="1:9" x14ac:dyDescent="0.25">
      <c r="A28" s="781" t="s">
        <v>9</v>
      </c>
      <c r="B28" s="782"/>
      <c r="C28" s="768"/>
      <c r="D28" s="768"/>
      <c r="E28" s="8"/>
      <c r="F28" s="769"/>
      <c r="G28" s="769"/>
      <c r="H28" s="769"/>
      <c r="I28" s="770"/>
    </row>
    <row r="29" spans="1:9" x14ac:dyDescent="0.25">
      <c r="A29" s="783"/>
      <c r="B29" s="784"/>
      <c r="C29" s="765" t="s">
        <v>10</v>
      </c>
      <c r="D29" s="765"/>
      <c r="E29" s="12"/>
      <c r="F29" s="766" t="s">
        <v>11</v>
      </c>
      <c r="G29" s="766"/>
      <c r="H29" s="766"/>
      <c r="I29" s="767"/>
    </row>
    <row r="30" spans="1:9" x14ac:dyDescent="0.25">
      <c r="A30" s="783"/>
      <c r="B30" s="784"/>
      <c r="C30" s="12"/>
      <c r="D30" s="12"/>
      <c r="E30" s="12"/>
      <c r="F30" s="12"/>
      <c r="G30" s="12"/>
      <c r="H30" s="12"/>
      <c r="I30" s="13"/>
    </row>
    <row r="31" spans="1:9" x14ac:dyDescent="0.25">
      <c r="A31" s="783"/>
      <c r="B31" s="784"/>
      <c r="C31" s="779"/>
      <c r="D31" s="779"/>
      <c r="E31" s="12"/>
      <c r="F31" s="779"/>
      <c r="G31" s="779"/>
      <c r="H31" s="779"/>
      <c r="I31" s="780"/>
    </row>
    <row r="32" spans="1:9" x14ac:dyDescent="0.25">
      <c r="A32" s="783"/>
      <c r="B32" s="784"/>
      <c r="C32" s="765" t="s">
        <v>10</v>
      </c>
      <c r="D32" s="765"/>
      <c r="E32" s="12"/>
      <c r="F32" s="766" t="s">
        <v>11</v>
      </c>
      <c r="G32" s="766"/>
      <c r="H32" s="766"/>
      <c r="I32" s="767"/>
    </row>
    <row r="33" spans="1:9" x14ac:dyDescent="0.25">
      <c r="A33" s="783"/>
      <c r="B33" s="784"/>
      <c r="C33" s="12"/>
      <c r="D33" s="12"/>
      <c r="E33" s="12"/>
      <c r="F33" s="12"/>
      <c r="G33" s="12"/>
      <c r="H33" s="12"/>
      <c r="I33" s="13"/>
    </row>
    <row r="34" spans="1:9" x14ac:dyDescent="0.25">
      <c r="A34" s="783"/>
      <c r="B34" s="784"/>
      <c r="C34" s="779"/>
      <c r="D34" s="779"/>
      <c r="E34" s="12"/>
      <c r="F34" s="779"/>
      <c r="G34" s="779"/>
      <c r="H34" s="779"/>
      <c r="I34" s="780"/>
    </row>
    <row r="35" spans="1:9" x14ac:dyDescent="0.25">
      <c r="A35" s="785"/>
      <c r="B35" s="786"/>
      <c r="C35" s="769" t="s">
        <v>10</v>
      </c>
      <c r="D35" s="769"/>
      <c r="E35" s="14"/>
      <c r="F35" s="779" t="s">
        <v>11</v>
      </c>
      <c r="G35" s="779"/>
      <c r="H35" s="779"/>
      <c r="I35" s="780"/>
    </row>
  </sheetData>
  <mergeCells count="30">
    <mergeCell ref="F34:I34"/>
    <mergeCell ref="A1:I1"/>
    <mergeCell ref="A2:A3"/>
    <mergeCell ref="B2:B3"/>
    <mergeCell ref="C2:C3"/>
    <mergeCell ref="D2:D3"/>
    <mergeCell ref="E2:E3"/>
    <mergeCell ref="A25:C25"/>
    <mergeCell ref="E25:I25"/>
    <mergeCell ref="A26:C26"/>
    <mergeCell ref="E26:I26"/>
    <mergeCell ref="B19:B22"/>
    <mergeCell ref="A4:A18"/>
    <mergeCell ref="A19:A24"/>
    <mergeCell ref="C35:D35"/>
    <mergeCell ref="F35:I35"/>
    <mergeCell ref="B4:B7"/>
    <mergeCell ref="B8:B10"/>
    <mergeCell ref="B17:B18"/>
    <mergeCell ref="B11:B16"/>
    <mergeCell ref="A28:B35"/>
    <mergeCell ref="C28:D28"/>
    <mergeCell ref="F28:I28"/>
    <mergeCell ref="C29:D29"/>
    <mergeCell ref="F29:I29"/>
    <mergeCell ref="C31:D31"/>
    <mergeCell ref="F31:I31"/>
    <mergeCell ref="C32:D32"/>
    <mergeCell ref="F32:I32"/>
    <mergeCell ref="C34:D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B13" zoomScaleNormal="100" workbookViewId="0">
      <selection activeCell="C19" sqref="C19:I24"/>
    </sheetView>
  </sheetViews>
  <sheetFormatPr baseColWidth="10" defaultRowHeight="15" x14ac:dyDescent="0.25"/>
  <cols>
    <col min="1" max="1" width="24.42578125" bestFit="1" customWidth="1"/>
    <col min="2" max="2" width="23.140625" bestFit="1" customWidth="1"/>
    <col min="3" max="3" width="25" customWidth="1"/>
    <col min="4" max="4" width="14.28515625" bestFit="1" customWidth="1"/>
    <col min="5" max="5" width="13.28515625" customWidth="1"/>
    <col min="6" max="8" width="11.28515625" bestFit="1" customWidth="1"/>
    <col min="9" max="9" width="15.5703125" customWidth="1"/>
  </cols>
  <sheetData>
    <row r="1" spans="1:9" ht="18.75" x14ac:dyDescent="0.25">
      <c r="A1" s="763" t="s">
        <v>6</v>
      </c>
      <c r="B1" s="763"/>
      <c r="C1" s="763"/>
      <c r="D1" s="763"/>
      <c r="E1" s="763"/>
      <c r="F1" s="763"/>
      <c r="G1" s="763"/>
      <c r="H1" s="763"/>
      <c r="I1" s="763"/>
    </row>
    <row r="2" spans="1:9" x14ac:dyDescent="0.25">
      <c r="A2" s="762" t="s">
        <v>7</v>
      </c>
      <c r="B2" s="771" t="s">
        <v>8</v>
      </c>
      <c r="C2" s="772" t="s">
        <v>3</v>
      </c>
      <c r="D2" s="773" t="s">
        <v>0</v>
      </c>
      <c r="E2" s="774" t="s">
        <v>4</v>
      </c>
      <c r="F2" s="46">
        <v>2020</v>
      </c>
      <c r="G2" s="46">
        <v>2021</v>
      </c>
      <c r="H2" s="46">
        <v>2022</v>
      </c>
      <c r="I2" s="46">
        <v>2023</v>
      </c>
    </row>
    <row r="3" spans="1:9" ht="18" x14ac:dyDescent="0.25">
      <c r="A3" s="762"/>
      <c r="B3" s="771"/>
      <c r="C3" s="772"/>
      <c r="D3" s="773"/>
      <c r="E3" s="775"/>
      <c r="F3" s="4" t="s">
        <v>5</v>
      </c>
      <c r="G3" s="4" t="s">
        <v>5</v>
      </c>
      <c r="H3" s="4" t="s">
        <v>5</v>
      </c>
      <c r="I3" s="4" t="s">
        <v>5</v>
      </c>
    </row>
    <row r="4" spans="1:9" s="57" customFormat="1" ht="22.5" x14ac:dyDescent="0.25">
      <c r="A4" s="776" t="s">
        <v>12</v>
      </c>
      <c r="B4" s="796" t="s">
        <v>72</v>
      </c>
      <c r="C4" s="364" t="s">
        <v>32</v>
      </c>
      <c r="D4" s="54" t="s">
        <v>48</v>
      </c>
      <c r="E4" s="55">
        <v>4</v>
      </c>
      <c r="F4" s="56">
        <v>1</v>
      </c>
      <c r="G4" s="56">
        <v>1</v>
      </c>
      <c r="H4" s="56">
        <v>1</v>
      </c>
      <c r="I4" s="56">
        <v>1</v>
      </c>
    </row>
    <row r="5" spans="1:9" s="57" customFormat="1" ht="33.75" x14ac:dyDescent="0.25">
      <c r="A5" s="777"/>
      <c r="B5" s="797"/>
      <c r="C5" s="364" t="s">
        <v>33</v>
      </c>
      <c r="D5" s="54" t="s">
        <v>47</v>
      </c>
      <c r="E5" s="55">
        <v>1</v>
      </c>
      <c r="F5" s="56"/>
      <c r="G5" s="56">
        <v>1</v>
      </c>
      <c r="H5" s="56"/>
      <c r="I5" s="56"/>
    </row>
    <row r="6" spans="1:9" s="57" customFormat="1" ht="22.5" x14ac:dyDescent="0.25">
      <c r="A6" s="777"/>
      <c r="B6" s="797"/>
      <c r="C6" s="365" t="s">
        <v>38</v>
      </c>
      <c r="D6" s="54" t="s">
        <v>47</v>
      </c>
      <c r="E6" s="51">
        <v>1</v>
      </c>
      <c r="F6" s="56"/>
      <c r="G6" s="56">
        <v>1</v>
      </c>
      <c r="H6" s="56"/>
      <c r="I6" s="56"/>
    </row>
    <row r="7" spans="1:9" s="57" customFormat="1" ht="22.5" x14ac:dyDescent="0.25">
      <c r="A7" s="777"/>
      <c r="B7" s="797"/>
      <c r="C7" s="365" t="s">
        <v>39</v>
      </c>
      <c r="D7" s="54" t="s">
        <v>47</v>
      </c>
      <c r="E7" s="51">
        <v>20</v>
      </c>
      <c r="F7" s="56"/>
      <c r="G7" s="56"/>
      <c r="H7" s="56">
        <v>10</v>
      </c>
      <c r="I7" s="56">
        <v>10</v>
      </c>
    </row>
    <row r="8" spans="1:9" s="57" customFormat="1" ht="22.5" x14ac:dyDescent="0.25">
      <c r="A8" s="777"/>
      <c r="B8" s="797"/>
      <c r="C8" s="364" t="s">
        <v>31</v>
      </c>
      <c r="D8" s="54" t="s">
        <v>47</v>
      </c>
      <c r="E8" s="55">
        <v>2</v>
      </c>
      <c r="F8" s="56">
        <v>1</v>
      </c>
      <c r="G8" s="56"/>
      <c r="H8" s="56">
        <v>1</v>
      </c>
      <c r="I8" s="56"/>
    </row>
    <row r="9" spans="1:9" s="57" customFormat="1" ht="16.5" x14ac:dyDescent="0.25">
      <c r="A9" s="777"/>
      <c r="B9" s="797"/>
      <c r="C9" s="365" t="s">
        <v>95</v>
      </c>
      <c r="D9" s="54" t="s">
        <v>47</v>
      </c>
      <c r="E9" s="51">
        <v>1</v>
      </c>
      <c r="F9" s="56"/>
      <c r="G9" s="56">
        <v>1</v>
      </c>
      <c r="H9" s="56"/>
      <c r="I9" s="56"/>
    </row>
    <row r="10" spans="1:9" s="57" customFormat="1" ht="22.5" x14ac:dyDescent="0.25">
      <c r="A10" s="777"/>
      <c r="B10" s="798"/>
      <c r="C10" s="365" t="s">
        <v>44</v>
      </c>
      <c r="D10" s="54" t="s">
        <v>47</v>
      </c>
      <c r="E10" s="51">
        <v>1</v>
      </c>
      <c r="F10" s="56"/>
      <c r="G10" s="56">
        <v>1</v>
      </c>
      <c r="H10" s="56"/>
      <c r="I10" s="56"/>
    </row>
    <row r="11" spans="1:9" s="57" customFormat="1" ht="33.75" x14ac:dyDescent="0.25">
      <c r="A11" s="777"/>
      <c r="B11" s="796" t="s">
        <v>71</v>
      </c>
      <c r="C11" s="366" t="s">
        <v>34</v>
      </c>
      <c r="D11" s="54" t="s">
        <v>47</v>
      </c>
      <c r="E11" s="55">
        <v>4</v>
      </c>
      <c r="F11" s="56">
        <v>1</v>
      </c>
      <c r="G11" s="56">
        <v>1</v>
      </c>
      <c r="H11" s="56">
        <v>1</v>
      </c>
      <c r="I11" s="56">
        <v>1</v>
      </c>
    </row>
    <row r="12" spans="1:9" s="57" customFormat="1" ht="22.5" x14ac:dyDescent="0.25">
      <c r="A12" s="777"/>
      <c r="B12" s="797"/>
      <c r="C12" s="366" t="s">
        <v>35</v>
      </c>
      <c r="D12" s="54" t="s">
        <v>47</v>
      </c>
      <c r="E12" s="55">
        <v>2</v>
      </c>
      <c r="F12" s="56">
        <v>1</v>
      </c>
      <c r="G12" s="56">
        <v>1</v>
      </c>
      <c r="H12" s="56"/>
      <c r="I12" s="56"/>
    </row>
    <row r="13" spans="1:9" s="57" customFormat="1" ht="22.5" x14ac:dyDescent="0.25">
      <c r="A13" s="777"/>
      <c r="B13" s="797"/>
      <c r="C13" s="366" t="s">
        <v>36</v>
      </c>
      <c r="D13" s="54" t="s">
        <v>47</v>
      </c>
      <c r="E13" s="53">
        <v>2</v>
      </c>
      <c r="F13" s="56"/>
      <c r="G13" s="56">
        <v>1</v>
      </c>
      <c r="H13" s="56"/>
      <c r="I13" s="56">
        <v>1</v>
      </c>
    </row>
    <row r="14" spans="1:9" s="57" customFormat="1" ht="22.5" x14ac:dyDescent="0.25">
      <c r="A14" s="777"/>
      <c r="B14" s="797"/>
      <c r="C14" s="366" t="s">
        <v>37</v>
      </c>
      <c r="D14" s="54" t="s">
        <v>47</v>
      </c>
      <c r="E14" s="53">
        <v>1</v>
      </c>
      <c r="F14" s="56"/>
      <c r="G14" s="56">
        <v>1</v>
      </c>
      <c r="H14" s="56"/>
      <c r="I14" s="56"/>
    </row>
    <row r="15" spans="1:9" s="57" customFormat="1" ht="22.5" x14ac:dyDescent="0.25">
      <c r="A15" s="777"/>
      <c r="B15" s="797"/>
      <c r="C15" s="366" t="s">
        <v>43</v>
      </c>
      <c r="D15" s="19" t="s">
        <v>47</v>
      </c>
      <c r="E15" s="51">
        <v>4</v>
      </c>
      <c r="F15" s="56">
        <v>1</v>
      </c>
      <c r="G15" s="56">
        <v>1</v>
      </c>
      <c r="H15" s="56">
        <v>1</v>
      </c>
      <c r="I15" s="56">
        <v>1</v>
      </c>
    </row>
    <row r="16" spans="1:9" s="57" customFormat="1" ht="16.5" x14ac:dyDescent="0.25">
      <c r="A16" s="777"/>
      <c r="B16" s="797"/>
      <c r="C16" s="366" t="s">
        <v>25</v>
      </c>
      <c r="D16" s="54" t="s">
        <v>47</v>
      </c>
      <c r="E16" s="53">
        <v>1</v>
      </c>
      <c r="F16" s="56"/>
      <c r="G16" s="56">
        <v>1</v>
      </c>
      <c r="H16" s="56"/>
      <c r="I16" s="56"/>
    </row>
    <row r="17" spans="1:9" s="57" customFormat="1" ht="22.5" x14ac:dyDescent="0.25">
      <c r="A17" s="777"/>
      <c r="B17" s="791" t="s">
        <v>68</v>
      </c>
      <c r="C17" s="365" t="s">
        <v>41</v>
      </c>
      <c r="D17" s="54" t="s">
        <v>47</v>
      </c>
      <c r="E17" s="51">
        <v>1</v>
      </c>
      <c r="F17" s="56"/>
      <c r="G17" s="56">
        <v>1</v>
      </c>
      <c r="H17" s="56"/>
      <c r="I17" s="56"/>
    </row>
    <row r="18" spans="1:9" s="57" customFormat="1" ht="22.5" x14ac:dyDescent="0.25">
      <c r="A18" s="778"/>
      <c r="B18" s="792"/>
      <c r="C18" s="365" t="s">
        <v>42</v>
      </c>
      <c r="D18" s="54" t="s">
        <v>47</v>
      </c>
      <c r="E18" s="51">
        <v>2</v>
      </c>
      <c r="F18" s="56"/>
      <c r="G18" s="56"/>
      <c r="H18" s="56">
        <v>1</v>
      </c>
      <c r="I18" s="56">
        <v>1</v>
      </c>
    </row>
    <row r="19" spans="1:9" s="57" customFormat="1" ht="45" x14ac:dyDescent="0.25">
      <c r="A19" s="776" t="s">
        <v>57</v>
      </c>
      <c r="B19" s="799" t="s">
        <v>70</v>
      </c>
      <c r="C19" s="367" t="s">
        <v>58</v>
      </c>
      <c r="D19" s="58" t="s">
        <v>47</v>
      </c>
      <c r="E19" s="53">
        <v>40000</v>
      </c>
      <c r="F19" s="56">
        <v>10000</v>
      </c>
      <c r="G19" s="56">
        <v>10000</v>
      </c>
      <c r="H19" s="56">
        <v>10000</v>
      </c>
      <c r="I19" s="56">
        <v>10000</v>
      </c>
    </row>
    <row r="20" spans="1:9" s="57" customFormat="1" ht="22.5" x14ac:dyDescent="0.25">
      <c r="A20" s="777"/>
      <c r="B20" s="800"/>
      <c r="C20" s="367" t="s">
        <v>60</v>
      </c>
      <c r="D20" s="58" t="s">
        <v>47</v>
      </c>
      <c r="E20" s="52">
        <v>50</v>
      </c>
      <c r="F20" s="56">
        <v>12</v>
      </c>
      <c r="G20" s="56">
        <v>12</v>
      </c>
      <c r="H20" s="56">
        <v>13</v>
      </c>
      <c r="I20" s="56">
        <v>13</v>
      </c>
    </row>
    <row r="21" spans="1:9" s="57" customFormat="1" ht="22.5" x14ac:dyDescent="0.25">
      <c r="A21" s="777"/>
      <c r="B21" s="800"/>
      <c r="C21" s="367" t="s">
        <v>61</v>
      </c>
      <c r="D21" s="58" t="s">
        <v>47</v>
      </c>
      <c r="E21" s="52">
        <v>2</v>
      </c>
      <c r="F21" s="56"/>
      <c r="G21" s="56">
        <v>1</v>
      </c>
      <c r="H21" s="56"/>
      <c r="I21" s="56">
        <v>1</v>
      </c>
    </row>
    <row r="22" spans="1:9" s="57" customFormat="1" ht="45" x14ac:dyDescent="0.25">
      <c r="A22" s="777"/>
      <c r="B22" s="800"/>
      <c r="C22" s="368" t="s">
        <v>63</v>
      </c>
      <c r="D22" s="58" t="s">
        <v>47</v>
      </c>
      <c r="E22" s="53">
        <v>4</v>
      </c>
      <c r="F22" s="56">
        <v>1</v>
      </c>
      <c r="G22" s="56">
        <v>1</v>
      </c>
      <c r="H22" s="56">
        <v>1</v>
      </c>
      <c r="I22" s="56">
        <v>1</v>
      </c>
    </row>
    <row r="23" spans="1:9" s="57" customFormat="1" ht="22.5" x14ac:dyDescent="0.25">
      <c r="A23" s="777"/>
      <c r="B23" s="800"/>
      <c r="C23" s="368" t="s">
        <v>59</v>
      </c>
      <c r="D23" s="59" t="s">
        <v>47</v>
      </c>
      <c r="E23" s="52">
        <v>4</v>
      </c>
      <c r="F23" s="56">
        <v>1</v>
      </c>
      <c r="G23" s="56">
        <v>1</v>
      </c>
      <c r="H23" s="56">
        <v>1</v>
      </c>
      <c r="I23" s="56">
        <v>1</v>
      </c>
    </row>
    <row r="24" spans="1:9" s="57" customFormat="1" ht="16.5" x14ac:dyDescent="0.25">
      <c r="A24" s="778"/>
      <c r="B24" s="801"/>
      <c r="C24" s="367" t="s">
        <v>62</v>
      </c>
      <c r="D24" s="58" t="s">
        <v>46</v>
      </c>
      <c r="E24" s="53">
        <v>1</v>
      </c>
      <c r="F24" s="56"/>
      <c r="G24" s="56">
        <v>1</v>
      </c>
      <c r="H24" s="56"/>
      <c r="I24" s="56"/>
    </row>
    <row r="25" spans="1:9" x14ac:dyDescent="0.25">
      <c r="A25" s="769"/>
      <c r="B25" s="769"/>
      <c r="C25" s="769"/>
      <c r="D25" s="7"/>
      <c r="E25" s="769"/>
      <c r="F25" s="769"/>
      <c r="G25" s="769"/>
      <c r="H25" s="769"/>
      <c r="I25" s="769"/>
    </row>
    <row r="26" spans="1:9" x14ac:dyDescent="0.25">
      <c r="A26" s="764" t="s">
        <v>1</v>
      </c>
      <c r="B26" s="764"/>
      <c r="C26" s="764"/>
      <c r="D26" s="5"/>
      <c r="E26" s="764" t="s">
        <v>2</v>
      </c>
      <c r="F26" s="764"/>
      <c r="G26" s="764"/>
      <c r="H26" s="764"/>
      <c r="I26" s="764"/>
    </row>
    <row r="27" spans="1:9" x14ac:dyDescent="0.25">
      <c r="A27" s="47"/>
      <c r="B27" s="47"/>
      <c r="C27" s="47"/>
      <c r="D27" s="47"/>
      <c r="E27" s="47"/>
      <c r="F27" s="47"/>
      <c r="G27" s="47"/>
      <c r="H27" s="47"/>
      <c r="I27" s="47"/>
    </row>
    <row r="28" spans="1:9" x14ac:dyDescent="0.25">
      <c r="A28" s="781" t="s">
        <v>9</v>
      </c>
      <c r="B28" s="782"/>
      <c r="C28" s="768"/>
      <c r="D28" s="768"/>
      <c r="E28" s="8"/>
      <c r="F28" s="769"/>
      <c r="G28" s="769"/>
      <c r="H28" s="769"/>
      <c r="I28" s="770"/>
    </row>
    <row r="29" spans="1:9" x14ac:dyDescent="0.25">
      <c r="A29" s="783"/>
      <c r="B29" s="784"/>
      <c r="C29" s="765" t="s">
        <v>10</v>
      </c>
      <c r="D29" s="765"/>
      <c r="E29" s="47"/>
      <c r="F29" s="766" t="s">
        <v>11</v>
      </c>
      <c r="G29" s="766"/>
      <c r="H29" s="766"/>
      <c r="I29" s="767"/>
    </row>
    <row r="30" spans="1:9" x14ac:dyDescent="0.25">
      <c r="A30" s="783"/>
      <c r="B30" s="784"/>
      <c r="C30" s="47"/>
      <c r="D30" s="47"/>
      <c r="E30" s="47"/>
      <c r="F30" s="47"/>
      <c r="G30" s="47"/>
      <c r="H30" s="47"/>
      <c r="I30" s="48"/>
    </row>
    <row r="31" spans="1:9" x14ac:dyDescent="0.25">
      <c r="A31" s="783"/>
      <c r="B31" s="784"/>
      <c r="C31" s="779"/>
      <c r="D31" s="779"/>
      <c r="E31" s="47"/>
      <c r="F31" s="779"/>
      <c r="G31" s="779"/>
      <c r="H31" s="779"/>
      <c r="I31" s="780"/>
    </row>
    <row r="32" spans="1:9" x14ac:dyDescent="0.25">
      <c r="A32" s="783"/>
      <c r="B32" s="784"/>
      <c r="C32" s="765" t="s">
        <v>10</v>
      </c>
      <c r="D32" s="765"/>
      <c r="E32" s="47"/>
      <c r="F32" s="766" t="s">
        <v>11</v>
      </c>
      <c r="G32" s="766"/>
      <c r="H32" s="766"/>
      <c r="I32" s="767"/>
    </row>
    <row r="33" spans="1:9" x14ac:dyDescent="0.25">
      <c r="A33" s="783"/>
      <c r="B33" s="784"/>
      <c r="C33" s="47"/>
      <c r="D33" s="47"/>
      <c r="E33" s="47"/>
      <c r="F33" s="47"/>
      <c r="G33" s="47"/>
      <c r="H33" s="47"/>
      <c r="I33" s="48"/>
    </row>
    <row r="34" spans="1:9" x14ac:dyDescent="0.25">
      <c r="A34" s="783"/>
      <c r="B34" s="784"/>
      <c r="C34" s="779"/>
      <c r="D34" s="779"/>
      <c r="E34" s="47"/>
      <c r="F34" s="779"/>
      <c r="G34" s="779"/>
      <c r="H34" s="779"/>
      <c r="I34" s="780"/>
    </row>
    <row r="35" spans="1:9" x14ac:dyDescent="0.25">
      <c r="A35" s="785"/>
      <c r="B35" s="786"/>
      <c r="C35" s="769" t="s">
        <v>10</v>
      </c>
      <c r="D35" s="769"/>
      <c r="E35" s="49"/>
      <c r="F35" s="779" t="s">
        <v>11</v>
      </c>
      <c r="G35" s="779"/>
      <c r="H35" s="779"/>
      <c r="I35" s="780"/>
    </row>
  </sheetData>
  <mergeCells count="29">
    <mergeCell ref="A25:C25"/>
    <mergeCell ref="E25:I25"/>
    <mergeCell ref="A4:A18"/>
    <mergeCell ref="A19:A24"/>
    <mergeCell ref="A1:I1"/>
    <mergeCell ref="A2:A3"/>
    <mergeCell ref="B2:B3"/>
    <mergeCell ref="C2:C3"/>
    <mergeCell ref="D2:D3"/>
    <mergeCell ref="E2:E3"/>
    <mergeCell ref="B11:B16"/>
    <mergeCell ref="B17:B18"/>
    <mergeCell ref="B4:B10"/>
    <mergeCell ref="B19:B24"/>
    <mergeCell ref="A26:C26"/>
    <mergeCell ref="E26:I26"/>
    <mergeCell ref="A28:B35"/>
    <mergeCell ref="C28:D28"/>
    <mergeCell ref="F28:I28"/>
    <mergeCell ref="C29:D29"/>
    <mergeCell ref="F29:I29"/>
    <mergeCell ref="C31:D31"/>
    <mergeCell ref="F31:I31"/>
    <mergeCell ref="C34:D34"/>
    <mergeCell ref="F32:I32"/>
    <mergeCell ref="C32:D32"/>
    <mergeCell ref="F34:I34"/>
    <mergeCell ref="C35:D35"/>
    <mergeCell ref="F35:I3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6"/>
  <sheetViews>
    <sheetView workbookViewId="0">
      <selection activeCell="K8" sqref="K8"/>
    </sheetView>
  </sheetViews>
  <sheetFormatPr baseColWidth="10" defaultRowHeight="15" x14ac:dyDescent="0.25"/>
  <cols>
    <col min="1" max="1" width="17" customWidth="1"/>
    <col min="2" max="2" width="4.28515625" style="482" customWidth="1"/>
    <col min="3" max="3" width="44.7109375" customWidth="1"/>
    <col min="4" max="4" width="9.42578125" bestFit="1" customWidth="1"/>
    <col min="5" max="5" width="6.7109375" bestFit="1" customWidth="1"/>
    <col min="6" max="6" width="10.28515625" bestFit="1" customWidth="1"/>
    <col min="7" max="7" width="11" bestFit="1" customWidth="1"/>
    <col min="8" max="8" width="10.28515625" bestFit="1" customWidth="1"/>
    <col min="9" max="9" width="11" bestFit="1" customWidth="1"/>
  </cols>
  <sheetData>
    <row r="1" spans="2:9" ht="15.75" thickBot="1" x14ac:dyDescent="0.3"/>
    <row r="2" spans="2:9" s="623" customFormat="1" ht="15.75" thickBot="1" x14ac:dyDescent="0.3">
      <c r="B2" s="631" t="s">
        <v>1608</v>
      </c>
      <c r="C2" s="632" t="s">
        <v>1385</v>
      </c>
      <c r="D2" s="632" t="s">
        <v>1386</v>
      </c>
      <c r="E2" s="632" t="s">
        <v>1387</v>
      </c>
      <c r="F2" s="632">
        <v>2020</v>
      </c>
      <c r="G2" s="632">
        <v>2021</v>
      </c>
      <c r="H2" s="632">
        <v>2022</v>
      </c>
      <c r="I2" s="633">
        <v>2023</v>
      </c>
    </row>
    <row r="3" spans="2:9" s="484" customFormat="1" ht="27.75" customHeight="1" x14ac:dyDescent="0.25">
      <c r="B3" s="662">
        <v>1</v>
      </c>
      <c r="C3" s="628" t="s">
        <v>32</v>
      </c>
      <c r="D3" s="629" t="s">
        <v>48</v>
      </c>
      <c r="E3" s="613">
        <v>4</v>
      </c>
      <c r="F3" s="630">
        <v>1</v>
      </c>
      <c r="G3" s="630">
        <v>1</v>
      </c>
      <c r="H3" s="630">
        <v>1</v>
      </c>
      <c r="I3" s="663">
        <v>1</v>
      </c>
    </row>
    <row r="4" spans="2:9" s="484" customFormat="1" ht="27.75" customHeight="1" x14ac:dyDescent="0.25">
      <c r="B4" s="661">
        <v>2</v>
      </c>
      <c r="C4" s="626" t="s">
        <v>33</v>
      </c>
      <c r="D4" s="625" t="s">
        <v>47</v>
      </c>
      <c r="E4" s="16">
        <v>1</v>
      </c>
      <c r="F4" s="624"/>
      <c r="G4" s="624">
        <v>1</v>
      </c>
      <c r="H4" s="624"/>
      <c r="I4" s="637"/>
    </row>
    <row r="5" spans="2:9" s="484" customFormat="1" ht="27.75" customHeight="1" x14ac:dyDescent="0.25">
      <c r="B5" s="661">
        <v>3</v>
      </c>
      <c r="C5" s="299" t="s">
        <v>38</v>
      </c>
      <c r="D5" s="625" t="s">
        <v>47</v>
      </c>
      <c r="E5" s="17">
        <v>1</v>
      </c>
      <c r="F5" s="624"/>
      <c r="G5" s="624">
        <v>1</v>
      </c>
      <c r="H5" s="624"/>
      <c r="I5" s="637"/>
    </row>
    <row r="6" spans="2:9" s="484" customFormat="1" ht="27.75" customHeight="1" x14ac:dyDescent="0.25">
      <c r="B6" s="661">
        <v>4</v>
      </c>
      <c r="C6" s="299" t="s">
        <v>39</v>
      </c>
      <c r="D6" s="625" t="s">
        <v>47</v>
      </c>
      <c r="E6" s="17">
        <v>20</v>
      </c>
      <c r="F6" s="624"/>
      <c r="G6" s="624"/>
      <c r="H6" s="624">
        <v>10</v>
      </c>
      <c r="I6" s="637">
        <v>10</v>
      </c>
    </row>
    <row r="7" spans="2:9" s="484" customFormat="1" ht="27.75" customHeight="1" x14ac:dyDescent="0.25">
      <c r="B7" s="661">
        <v>5</v>
      </c>
      <c r="C7" s="626" t="s">
        <v>31</v>
      </c>
      <c r="D7" s="625" t="s">
        <v>47</v>
      </c>
      <c r="E7" s="16">
        <v>2</v>
      </c>
      <c r="F7" s="624">
        <v>1</v>
      </c>
      <c r="G7" s="624"/>
      <c r="H7" s="624">
        <v>1</v>
      </c>
      <c r="I7" s="637"/>
    </row>
    <row r="8" spans="2:9" s="484" customFormat="1" ht="27.75" customHeight="1" x14ac:dyDescent="0.25">
      <c r="B8" s="661">
        <v>6</v>
      </c>
      <c r="C8" s="299" t="s">
        <v>95</v>
      </c>
      <c r="D8" s="625" t="s">
        <v>47</v>
      </c>
      <c r="E8" s="17">
        <v>1</v>
      </c>
      <c r="F8" s="624"/>
      <c r="G8" s="624">
        <v>1</v>
      </c>
      <c r="H8" s="624"/>
      <c r="I8" s="637"/>
    </row>
    <row r="9" spans="2:9" s="484" customFormat="1" ht="27.75" customHeight="1" thickBot="1" x14ac:dyDescent="0.3">
      <c r="B9" s="664">
        <v>7</v>
      </c>
      <c r="C9" s="295" t="s">
        <v>44</v>
      </c>
      <c r="D9" s="641" t="s">
        <v>47</v>
      </c>
      <c r="E9" s="296">
        <v>1</v>
      </c>
      <c r="F9" s="642"/>
      <c r="G9" s="642">
        <v>1</v>
      </c>
      <c r="H9" s="642"/>
      <c r="I9" s="643"/>
    </row>
    <row r="10" spans="2:9" s="484" customFormat="1" ht="17.25" customHeight="1" x14ac:dyDescent="0.25">
      <c r="B10" s="804" t="s">
        <v>1607</v>
      </c>
      <c r="C10" s="805"/>
      <c r="D10" s="805"/>
      <c r="E10" s="805"/>
      <c r="F10" s="644">
        <v>1800</v>
      </c>
      <c r="G10" s="644">
        <v>2620</v>
      </c>
      <c r="H10" s="644">
        <v>3300</v>
      </c>
      <c r="I10" s="645">
        <v>2800</v>
      </c>
    </row>
    <row r="11" spans="2:9" s="484" customFormat="1" ht="17.25" customHeight="1" thickBot="1" x14ac:dyDescent="0.3">
      <c r="B11" s="806"/>
      <c r="C11" s="807"/>
      <c r="D11" s="807"/>
      <c r="E11" s="807"/>
      <c r="F11" s="802">
        <f>SUM(F10:I10)</f>
        <v>10520</v>
      </c>
      <c r="G11" s="802"/>
      <c r="H11" s="802"/>
      <c r="I11" s="803"/>
    </row>
    <row r="14" spans="2:9" ht="15.75" thickBot="1" x14ac:dyDescent="0.3"/>
    <row r="15" spans="2:9" ht="15.75" thickBot="1" x14ac:dyDescent="0.3">
      <c r="B15" s="631" t="s">
        <v>1608</v>
      </c>
      <c r="C15" s="632" t="s">
        <v>1385</v>
      </c>
      <c r="D15" s="632" t="s">
        <v>1386</v>
      </c>
      <c r="E15" s="632" t="s">
        <v>1387</v>
      </c>
      <c r="F15" s="632">
        <v>2020</v>
      </c>
      <c r="G15" s="632">
        <v>2021</v>
      </c>
      <c r="H15" s="632">
        <v>2022</v>
      </c>
      <c r="I15" s="633">
        <v>2023</v>
      </c>
    </row>
    <row r="16" spans="2:9" ht="29.25" customHeight="1" x14ac:dyDescent="0.25">
      <c r="B16" s="666">
        <v>1</v>
      </c>
      <c r="C16" s="667" t="s">
        <v>34</v>
      </c>
      <c r="D16" s="647" t="s">
        <v>47</v>
      </c>
      <c r="E16" s="647">
        <v>4</v>
      </c>
      <c r="F16" s="647">
        <v>1</v>
      </c>
      <c r="G16" s="647">
        <v>1</v>
      </c>
      <c r="H16" s="647">
        <v>1</v>
      </c>
      <c r="I16" s="668">
        <v>1</v>
      </c>
    </row>
    <row r="17" spans="2:9" ht="29.25" customHeight="1" x14ac:dyDescent="0.25">
      <c r="B17" s="665">
        <v>2</v>
      </c>
      <c r="C17" s="299" t="s">
        <v>35</v>
      </c>
      <c r="D17" s="17" t="s">
        <v>47</v>
      </c>
      <c r="E17" s="17">
        <v>2</v>
      </c>
      <c r="F17" s="17">
        <v>1</v>
      </c>
      <c r="G17" s="17">
        <v>1</v>
      </c>
      <c r="H17" s="17"/>
      <c r="I17" s="649"/>
    </row>
    <row r="18" spans="2:9" ht="29.25" customHeight="1" x14ac:dyDescent="0.25">
      <c r="B18" s="665">
        <v>3</v>
      </c>
      <c r="C18" s="299" t="s">
        <v>36</v>
      </c>
      <c r="D18" s="17" t="s">
        <v>47</v>
      </c>
      <c r="E18" s="17">
        <v>2</v>
      </c>
      <c r="F18" s="17"/>
      <c r="G18" s="17">
        <v>1</v>
      </c>
      <c r="H18" s="17"/>
      <c r="I18" s="649">
        <v>1</v>
      </c>
    </row>
    <row r="19" spans="2:9" ht="29.25" customHeight="1" x14ac:dyDescent="0.25">
      <c r="B19" s="665">
        <v>4</v>
      </c>
      <c r="C19" s="299" t="s">
        <v>37</v>
      </c>
      <c r="D19" s="17" t="s">
        <v>47</v>
      </c>
      <c r="E19" s="17">
        <v>1</v>
      </c>
      <c r="F19" s="17"/>
      <c r="G19" s="17">
        <v>1</v>
      </c>
      <c r="H19" s="17"/>
      <c r="I19" s="649"/>
    </row>
    <row r="20" spans="2:9" ht="29.25" customHeight="1" x14ac:dyDescent="0.25">
      <c r="B20" s="665">
        <v>5</v>
      </c>
      <c r="C20" s="299" t="s">
        <v>43</v>
      </c>
      <c r="D20" s="17" t="s">
        <v>47</v>
      </c>
      <c r="E20" s="17">
        <v>4</v>
      </c>
      <c r="F20" s="17">
        <v>1</v>
      </c>
      <c r="G20" s="17">
        <v>1</v>
      </c>
      <c r="H20" s="17">
        <v>1</v>
      </c>
      <c r="I20" s="649">
        <v>1</v>
      </c>
    </row>
    <row r="21" spans="2:9" ht="29.25" customHeight="1" thickBot="1" x14ac:dyDescent="0.3">
      <c r="B21" s="669">
        <v>6</v>
      </c>
      <c r="C21" s="295" t="s">
        <v>25</v>
      </c>
      <c r="D21" s="296" t="s">
        <v>47</v>
      </c>
      <c r="E21" s="296">
        <v>1</v>
      </c>
      <c r="F21" s="296"/>
      <c r="G21" s="296">
        <v>1</v>
      </c>
      <c r="H21" s="296"/>
      <c r="I21" s="670"/>
    </row>
    <row r="22" spans="2:9" x14ac:dyDescent="0.25">
      <c r="B22" s="804" t="s">
        <v>1607</v>
      </c>
      <c r="C22" s="805"/>
      <c r="D22" s="805"/>
      <c r="E22" s="805"/>
      <c r="F22" s="650">
        <v>1000</v>
      </c>
      <c r="G22" s="650">
        <v>1850</v>
      </c>
      <c r="H22" s="650">
        <v>1150</v>
      </c>
      <c r="I22" s="651">
        <v>850</v>
      </c>
    </row>
    <row r="23" spans="2:9" ht="15.75" thickBot="1" x14ac:dyDescent="0.3">
      <c r="B23" s="806"/>
      <c r="C23" s="807"/>
      <c r="D23" s="807"/>
      <c r="E23" s="807"/>
      <c r="F23" s="802">
        <f>SUM(F22:I22)</f>
        <v>4850</v>
      </c>
      <c r="G23" s="802"/>
      <c r="H23" s="802"/>
      <c r="I23" s="803"/>
    </row>
    <row r="24" spans="2:9" x14ac:dyDescent="0.25">
      <c r="I24" s="646"/>
    </row>
    <row r="25" spans="2:9" x14ac:dyDescent="0.25">
      <c r="I25" s="646"/>
    </row>
    <row r="26" spans="2:9" ht="15.75" thickBot="1" x14ac:dyDescent="0.3"/>
    <row r="27" spans="2:9" ht="15.75" thickBot="1" x14ac:dyDescent="0.3">
      <c r="B27" s="631" t="s">
        <v>1608</v>
      </c>
      <c r="C27" s="632" t="s">
        <v>1385</v>
      </c>
      <c r="D27" s="632" t="s">
        <v>1386</v>
      </c>
      <c r="E27" s="632" t="s">
        <v>1387</v>
      </c>
      <c r="F27" s="632">
        <v>2020</v>
      </c>
      <c r="G27" s="632">
        <v>2021</v>
      </c>
      <c r="H27" s="632">
        <v>2022</v>
      </c>
      <c r="I27" s="633">
        <v>2023</v>
      </c>
    </row>
    <row r="28" spans="2:9" ht="30" customHeight="1" x14ac:dyDescent="0.25">
      <c r="B28" s="671">
        <v>1</v>
      </c>
      <c r="C28" s="672" t="s">
        <v>41</v>
      </c>
      <c r="D28" s="658" t="s">
        <v>47</v>
      </c>
      <c r="E28" s="648">
        <v>1</v>
      </c>
      <c r="F28" s="635"/>
      <c r="G28" s="635">
        <v>1</v>
      </c>
      <c r="H28" s="635"/>
      <c r="I28" s="636"/>
    </row>
    <row r="29" spans="2:9" ht="30" customHeight="1" thickBot="1" x14ac:dyDescent="0.3">
      <c r="B29" s="673">
        <v>2</v>
      </c>
      <c r="C29" s="674" t="s">
        <v>42</v>
      </c>
      <c r="D29" s="659" t="s">
        <v>47</v>
      </c>
      <c r="E29" s="638">
        <v>2</v>
      </c>
      <c r="F29" s="639"/>
      <c r="G29" s="639"/>
      <c r="H29" s="639">
        <v>1</v>
      </c>
      <c r="I29" s="640">
        <v>1</v>
      </c>
    </row>
    <row r="30" spans="2:9" x14ac:dyDescent="0.25">
      <c r="B30" s="808" t="s">
        <v>1607</v>
      </c>
      <c r="C30" s="809"/>
      <c r="D30" s="809"/>
      <c r="E30" s="809"/>
      <c r="F30" s="654">
        <v>0</v>
      </c>
      <c r="G30" s="654">
        <v>200</v>
      </c>
      <c r="H30" s="654">
        <v>50</v>
      </c>
      <c r="I30" s="655">
        <v>50</v>
      </c>
    </row>
    <row r="31" spans="2:9" ht="15.75" thickBot="1" x14ac:dyDescent="0.3">
      <c r="B31" s="810"/>
      <c r="C31" s="811"/>
      <c r="D31" s="811"/>
      <c r="E31" s="811"/>
      <c r="F31" s="802">
        <f>SUM(F30:I30)</f>
        <v>300</v>
      </c>
      <c r="G31" s="802"/>
      <c r="H31" s="802"/>
      <c r="I31" s="803"/>
    </row>
    <row r="34" spans="2:21" ht="15.75" thickBot="1" x14ac:dyDescent="0.3"/>
    <row r="35" spans="2:21" ht="15.75" thickBot="1" x14ac:dyDescent="0.3">
      <c r="B35" s="631" t="s">
        <v>1608</v>
      </c>
      <c r="C35" s="632" t="s">
        <v>1385</v>
      </c>
      <c r="D35" s="632" t="s">
        <v>1386</v>
      </c>
      <c r="E35" s="632" t="s">
        <v>1387</v>
      </c>
      <c r="F35" s="632">
        <v>2020</v>
      </c>
      <c r="G35" s="632">
        <v>2021</v>
      </c>
      <c r="H35" s="632">
        <v>2022</v>
      </c>
      <c r="I35" s="633">
        <v>2023</v>
      </c>
    </row>
    <row r="36" spans="2:21" s="660" customFormat="1" ht="31.5" customHeight="1" x14ac:dyDescent="0.25">
      <c r="B36" s="675">
        <v>1</v>
      </c>
      <c r="C36" s="676" t="s">
        <v>58</v>
      </c>
      <c r="D36" s="656" t="s">
        <v>47</v>
      </c>
      <c r="E36" s="634">
        <v>40000</v>
      </c>
      <c r="F36" s="635">
        <v>10000</v>
      </c>
      <c r="G36" s="635">
        <v>10000</v>
      </c>
      <c r="H36" s="635">
        <v>10000</v>
      </c>
      <c r="I36" s="636">
        <v>10000</v>
      </c>
    </row>
    <row r="37" spans="2:21" s="660" customFormat="1" ht="25.5" x14ac:dyDescent="0.25">
      <c r="B37" s="661">
        <v>2</v>
      </c>
      <c r="C37" s="627" t="s">
        <v>60</v>
      </c>
      <c r="D37" s="657" t="s">
        <v>47</v>
      </c>
      <c r="E37" s="16">
        <v>50</v>
      </c>
      <c r="F37" s="624">
        <v>12</v>
      </c>
      <c r="G37" s="624">
        <v>12</v>
      </c>
      <c r="H37" s="624">
        <v>13</v>
      </c>
      <c r="I37" s="637">
        <v>13</v>
      </c>
    </row>
    <row r="38" spans="2:21" s="660" customFormat="1" ht="24" customHeight="1" x14ac:dyDescent="0.25">
      <c r="B38" s="661">
        <v>3</v>
      </c>
      <c r="C38" s="627" t="s">
        <v>61</v>
      </c>
      <c r="D38" s="657" t="s">
        <v>47</v>
      </c>
      <c r="E38" s="16">
        <v>2</v>
      </c>
      <c r="F38" s="624"/>
      <c r="G38" s="624">
        <v>1</v>
      </c>
      <c r="H38" s="624"/>
      <c r="I38" s="637">
        <v>1</v>
      </c>
    </row>
    <row r="39" spans="2:21" s="660" customFormat="1" ht="42" customHeight="1" x14ac:dyDescent="0.25">
      <c r="B39" s="661">
        <v>4</v>
      </c>
      <c r="C39" s="616" t="s">
        <v>63</v>
      </c>
      <c r="D39" s="657" t="s">
        <v>47</v>
      </c>
      <c r="E39" s="16">
        <v>4</v>
      </c>
      <c r="F39" s="624">
        <v>1</v>
      </c>
      <c r="G39" s="624">
        <v>1</v>
      </c>
      <c r="H39" s="624">
        <v>1</v>
      </c>
      <c r="I39" s="637">
        <v>1</v>
      </c>
    </row>
    <row r="40" spans="2:21" s="660" customFormat="1" ht="25.5" x14ac:dyDescent="0.25">
      <c r="B40" s="661">
        <v>5</v>
      </c>
      <c r="C40" s="616" t="s">
        <v>59</v>
      </c>
      <c r="D40" s="611" t="s">
        <v>47</v>
      </c>
      <c r="E40" s="16">
        <v>4</v>
      </c>
      <c r="F40" s="624">
        <v>1</v>
      </c>
      <c r="G40" s="624">
        <v>1</v>
      </c>
      <c r="H40" s="624">
        <v>1</v>
      </c>
      <c r="I40" s="637">
        <v>1</v>
      </c>
      <c r="Q40" s="660">
        <v>667.5</v>
      </c>
      <c r="S40" s="660">
        <v>742.5</v>
      </c>
      <c r="U40" s="660">
        <v>4330</v>
      </c>
    </row>
    <row r="41" spans="2:21" s="660" customFormat="1" ht="26.25" customHeight="1" thickBot="1" x14ac:dyDescent="0.3">
      <c r="B41" s="677">
        <v>6</v>
      </c>
      <c r="C41" s="678" t="s">
        <v>62</v>
      </c>
      <c r="D41" s="659" t="s">
        <v>47</v>
      </c>
      <c r="E41" s="653">
        <v>1</v>
      </c>
      <c r="F41" s="639"/>
      <c r="G41" s="639">
        <v>1</v>
      </c>
      <c r="H41" s="639"/>
      <c r="I41" s="640"/>
    </row>
    <row r="42" spans="2:21" x14ac:dyDescent="0.25">
      <c r="B42" s="808" t="s">
        <v>1607</v>
      </c>
      <c r="C42" s="809"/>
      <c r="D42" s="809"/>
      <c r="E42" s="809"/>
      <c r="F42" s="654">
        <v>667.5</v>
      </c>
      <c r="G42" s="654">
        <v>2252.5</v>
      </c>
      <c r="H42" s="654">
        <v>667.5</v>
      </c>
      <c r="I42" s="655">
        <v>742.5</v>
      </c>
    </row>
    <row r="43" spans="2:21" ht="15.75" thickBot="1" x14ac:dyDescent="0.3">
      <c r="B43" s="810"/>
      <c r="C43" s="811"/>
      <c r="D43" s="811"/>
      <c r="E43" s="811"/>
      <c r="F43" s="802">
        <f>+F42+G42+H42+I42</f>
        <v>4330</v>
      </c>
      <c r="G43" s="802"/>
      <c r="H43" s="802"/>
      <c r="I43" s="803">
        <f>SUM(F42:I42)</f>
        <v>4330</v>
      </c>
    </row>
    <row r="45" spans="2:21" ht="15.75" thickBot="1" x14ac:dyDescent="0.3"/>
    <row r="46" spans="2:21" ht="15.75" thickBot="1" x14ac:dyDescent="0.3">
      <c r="I46" s="679">
        <f>+F43+F31+F23+F11</f>
        <v>20000</v>
      </c>
    </row>
  </sheetData>
  <mergeCells count="8">
    <mergeCell ref="F43:I43"/>
    <mergeCell ref="B10:E11"/>
    <mergeCell ref="B22:E23"/>
    <mergeCell ref="B30:E31"/>
    <mergeCell ref="B42:E43"/>
    <mergeCell ref="F11:I11"/>
    <mergeCell ref="F23:I23"/>
    <mergeCell ref="F31:I3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5" sqref="E25"/>
    </sheetView>
  </sheetViews>
  <sheetFormatPr baseColWidth="10" defaultRowHeight="15"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19"/>
  <sheetViews>
    <sheetView zoomScale="70" zoomScaleNormal="70" workbookViewId="0">
      <pane ySplit="6" topLeftCell="A7" activePane="bottomLeft" state="frozen"/>
      <selection activeCell="K13" sqref="K13"/>
      <selection pane="bottomLeft" activeCell="I31" sqref="I31"/>
    </sheetView>
  </sheetViews>
  <sheetFormatPr baseColWidth="10" defaultRowHeight="15" x14ac:dyDescent="0.25"/>
  <cols>
    <col min="1" max="1" width="27.28515625" customWidth="1"/>
    <col min="2" max="2" width="18.28515625" bestFit="1" customWidth="1"/>
    <col min="3" max="3" width="17.28515625" bestFit="1" customWidth="1"/>
    <col min="4" max="4" width="33.5703125" customWidth="1"/>
    <col min="5" max="5" width="18.28515625" style="482" customWidth="1"/>
    <col min="6" max="6" width="8.85546875" style="482" customWidth="1"/>
    <col min="7" max="7" width="11" style="482" customWidth="1"/>
    <col min="8" max="8" width="48.5703125" style="482" customWidth="1"/>
    <col min="9" max="9" width="27.5703125" customWidth="1"/>
    <col min="10" max="10" width="3.42578125" style="545" customWidth="1"/>
    <col min="11" max="11" width="12.5703125" style="545" customWidth="1"/>
    <col min="12" max="12" width="3.85546875" style="545" customWidth="1"/>
    <col min="13" max="13" width="12.7109375" style="545" customWidth="1"/>
    <col min="14" max="14" width="5.42578125" style="545" bestFit="1" customWidth="1"/>
    <col min="15" max="15" width="11.7109375" style="545" customWidth="1"/>
    <col min="16" max="16" width="3.85546875" style="545" bestFit="1" customWidth="1"/>
    <col min="17" max="17" width="13.42578125" style="545" customWidth="1"/>
    <col min="18" max="18" width="6.140625" style="545" customWidth="1"/>
    <col min="19" max="19" width="14.140625" style="545" customWidth="1"/>
    <col min="20" max="20" width="19.140625" hidden="1" customWidth="1"/>
  </cols>
  <sheetData>
    <row r="1" spans="1:20" ht="18.75" x14ac:dyDescent="0.25">
      <c r="A1" s="812" t="s">
        <v>73</v>
      </c>
      <c r="B1" s="813"/>
      <c r="C1" s="813"/>
      <c r="D1" s="813"/>
      <c r="E1" s="813"/>
      <c r="F1" s="813"/>
      <c r="G1" s="813"/>
      <c r="H1" s="813"/>
      <c r="I1" s="813"/>
      <c r="J1" s="813"/>
      <c r="K1" s="813"/>
      <c r="L1" s="813"/>
      <c r="M1" s="813"/>
      <c r="N1" s="813"/>
      <c r="O1" s="813"/>
      <c r="P1" s="813"/>
      <c r="Q1" s="813"/>
      <c r="R1" s="813"/>
      <c r="S1" s="814"/>
    </row>
    <row r="2" spans="1:20" ht="18.75" x14ac:dyDescent="0.3">
      <c r="A2" s="815" t="s">
        <v>91</v>
      </c>
      <c r="B2" s="816"/>
      <c r="C2" s="816"/>
      <c r="D2" s="816"/>
      <c r="E2" s="816"/>
      <c r="F2" s="816"/>
      <c r="G2" s="816"/>
      <c r="H2" s="816"/>
      <c r="I2" s="816"/>
      <c r="J2" s="816"/>
      <c r="K2" s="816"/>
      <c r="L2" s="816"/>
      <c r="M2" s="816"/>
      <c r="N2" s="816"/>
      <c r="O2" s="816"/>
      <c r="P2" s="816"/>
      <c r="Q2" s="816"/>
      <c r="R2" s="816"/>
      <c r="S2" s="817"/>
    </row>
    <row r="3" spans="1:20" ht="18.75" x14ac:dyDescent="0.3">
      <c r="A3" s="815" t="s">
        <v>90</v>
      </c>
      <c r="B3" s="818"/>
      <c r="C3" s="818"/>
      <c r="D3" s="818"/>
      <c r="E3" s="818"/>
      <c r="F3" s="818"/>
      <c r="G3" s="818"/>
      <c r="H3" s="818"/>
      <c r="I3" s="818"/>
      <c r="J3" s="818"/>
      <c r="K3" s="818"/>
      <c r="L3" s="818"/>
      <c r="M3" s="818"/>
      <c r="N3" s="818"/>
      <c r="O3" s="818"/>
      <c r="P3" s="818"/>
      <c r="Q3" s="818"/>
      <c r="R3" s="818"/>
      <c r="S3" s="817"/>
    </row>
    <row r="4" spans="1:20" ht="15.75" thickBot="1" x14ac:dyDescent="0.3">
      <c r="A4" s="819"/>
      <c r="B4" s="820"/>
      <c r="C4" s="820"/>
      <c r="D4" s="820"/>
      <c r="E4" s="820"/>
      <c r="F4" s="820"/>
      <c r="G4" s="820"/>
      <c r="H4" s="820"/>
      <c r="I4" s="820"/>
      <c r="J4" s="820"/>
      <c r="K4" s="820"/>
      <c r="L4" s="820"/>
      <c r="M4" s="820"/>
      <c r="N4" s="820"/>
      <c r="O4" s="820"/>
      <c r="P4" s="820"/>
      <c r="Q4" s="820"/>
      <c r="R4" s="820"/>
      <c r="S4" s="821"/>
    </row>
    <row r="5" spans="1:20" ht="15.75" thickBot="1" x14ac:dyDescent="0.3">
      <c r="A5" s="822" t="s">
        <v>74</v>
      </c>
      <c r="B5" s="823"/>
      <c r="C5" s="823"/>
      <c r="D5" s="824" t="s">
        <v>75</v>
      </c>
      <c r="E5" s="824"/>
      <c r="F5" s="824"/>
      <c r="G5" s="824"/>
      <c r="H5" s="824"/>
      <c r="I5" s="824"/>
      <c r="J5" s="824"/>
      <c r="K5" s="824"/>
      <c r="L5" s="824"/>
      <c r="M5" s="824"/>
      <c r="N5" s="824"/>
      <c r="O5" s="824"/>
      <c r="P5" s="824"/>
      <c r="Q5" s="824"/>
      <c r="R5" s="824"/>
      <c r="S5" s="825"/>
    </row>
    <row r="6" spans="1:20" s="731" customFormat="1" ht="48" thickBot="1" x14ac:dyDescent="0.3">
      <c r="A6" s="60" t="s">
        <v>76</v>
      </c>
      <c r="B6" s="60" t="s">
        <v>77</v>
      </c>
      <c r="C6" s="60" t="s">
        <v>78</v>
      </c>
      <c r="D6" s="729" t="s">
        <v>79</v>
      </c>
      <c r="E6" s="845" t="s">
        <v>1585</v>
      </c>
      <c r="F6" s="851"/>
      <c r="G6" s="747" t="s">
        <v>1606</v>
      </c>
      <c r="H6" s="622" t="s">
        <v>80</v>
      </c>
      <c r="I6" s="730" t="s">
        <v>81</v>
      </c>
      <c r="J6" s="845" t="s">
        <v>82</v>
      </c>
      <c r="K6" s="852"/>
      <c r="L6" s="845" t="s">
        <v>83</v>
      </c>
      <c r="M6" s="852"/>
      <c r="N6" s="845" t="s">
        <v>84</v>
      </c>
      <c r="O6" s="852"/>
      <c r="P6" s="845" t="s">
        <v>85</v>
      </c>
      <c r="Q6" s="852"/>
      <c r="R6" s="845" t="s">
        <v>86</v>
      </c>
      <c r="S6" s="846"/>
    </row>
    <row r="7" spans="1:20" s="484" customFormat="1" ht="45" x14ac:dyDescent="0.25">
      <c r="A7" s="745" t="s">
        <v>1344</v>
      </c>
      <c r="B7" s="549" t="s">
        <v>1345</v>
      </c>
      <c r="C7" s="548">
        <v>0</v>
      </c>
      <c r="D7" s="549" t="s">
        <v>1616</v>
      </c>
      <c r="E7" s="583" t="s">
        <v>310</v>
      </c>
      <c r="F7" s="584">
        <v>3400</v>
      </c>
      <c r="G7" s="584">
        <v>4800</v>
      </c>
      <c r="H7" s="599" t="s">
        <v>1602</v>
      </c>
      <c r="I7" s="550" t="s">
        <v>1609</v>
      </c>
      <c r="J7" s="551">
        <v>1</v>
      </c>
      <c r="K7" s="555">
        <v>1200</v>
      </c>
      <c r="L7" s="551">
        <v>1</v>
      </c>
      <c r="M7" s="555">
        <v>1200</v>
      </c>
      <c r="N7" s="551">
        <v>1</v>
      </c>
      <c r="O7" s="555">
        <v>1200</v>
      </c>
      <c r="P7" s="551">
        <v>1</v>
      </c>
      <c r="Q7" s="556">
        <v>1200</v>
      </c>
      <c r="R7" s="552">
        <f>+J7+L7+N7+P7</f>
        <v>4</v>
      </c>
      <c r="S7" s="557">
        <f>+K7+M7+O7+Q7</f>
        <v>4800</v>
      </c>
      <c r="T7" s="620">
        <f>+F7-G7</f>
        <v>-1400</v>
      </c>
    </row>
    <row r="8" spans="1:20" s="484" customFormat="1" ht="38.25" x14ac:dyDescent="0.25">
      <c r="A8" s="485"/>
      <c r="B8" s="483"/>
      <c r="C8" s="486"/>
      <c r="D8" s="616" t="s">
        <v>33</v>
      </c>
      <c r="E8" s="585" t="s">
        <v>311</v>
      </c>
      <c r="F8" s="843">
        <v>2000</v>
      </c>
      <c r="G8" s="608">
        <v>800</v>
      </c>
      <c r="H8" s="563" t="s">
        <v>1603</v>
      </c>
      <c r="I8" s="563" t="s">
        <v>1610</v>
      </c>
      <c r="J8" s="56"/>
      <c r="K8" s="553"/>
      <c r="L8" s="56">
        <v>1</v>
      </c>
      <c r="M8" s="553">
        <v>800</v>
      </c>
      <c r="N8" s="56"/>
      <c r="O8" s="553"/>
      <c r="P8" s="56"/>
      <c r="Q8" s="553"/>
      <c r="R8" s="56">
        <f t="shared" ref="R8:R14" si="0">+J8+L8+N8+P8</f>
        <v>1</v>
      </c>
      <c r="S8" s="558">
        <f t="shared" ref="S8:S14" si="1">+K8+M8+O8+Q8</f>
        <v>800</v>
      </c>
      <c r="T8" s="519"/>
    </row>
    <row r="9" spans="1:20" s="484" customFormat="1" ht="38.25" x14ac:dyDescent="0.25">
      <c r="A9" s="485"/>
      <c r="B9" s="483"/>
      <c r="C9" s="486"/>
      <c r="D9" s="616" t="s">
        <v>38</v>
      </c>
      <c r="E9" s="586" t="s">
        <v>311</v>
      </c>
      <c r="F9" s="844"/>
      <c r="G9" s="608">
        <v>500</v>
      </c>
      <c r="H9" s="563" t="s">
        <v>1604</v>
      </c>
      <c r="I9" s="563" t="s">
        <v>1611</v>
      </c>
      <c r="J9" s="56"/>
      <c r="K9" s="553"/>
      <c r="L9" s="56">
        <v>1</v>
      </c>
      <c r="M9" s="553">
        <v>500</v>
      </c>
      <c r="N9" s="56"/>
      <c r="O9" s="553"/>
      <c r="P9" s="56"/>
      <c r="Q9" s="553"/>
      <c r="R9" s="56">
        <f t="shared" si="0"/>
        <v>1</v>
      </c>
      <c r="S9" s="558">
        <f t="shared" si="1"/>
        <v>500</v>
      </c>
      <c r="T9" s="519"/>
    </row>
    <row r="10" spans="1:20" s="484" customFormat="1" ht="35.25" customHeight="1" x14ac:dyDescent="0.25">
      <c r="A10" s="485"/>
      <c r="B10" s="483"/>
      <c r="C10" s="486"/>
      <c r="D10" s="616" t="s">
        <v>39</v>
      </c>
      <c r="E10" s="617" t="s">
        <v>311</v>
      </c>
      <c r="F10" s="844"/>
      <c r="G10" s="608">
        <v>3000</v>
      </c>
      <c r="H10" s="563" t="s">
        <v>1605</v>
      </c>
      <c r="I10" s="563" t="s">
        <v>1612</v>
      </c>
      <c r="J10" s="56"/>
      <c r="K10" s="553"/>
      <c r="L10" s="554"/>
      <c r="M10" s="553"/>
      <c r="N10" s="525">
        <v>10</v>
      </c>
      <c r="O10" s="524">
        <f>150*N10</f>
        <v>1500</v>
      </c>
      <c r="P10" s="525">
        <v>10</v>
      </c>
      <c r="Q10" s="524">
        <f>150*P10</f>
        <v>1500</v>
      </c>
      <c r="R10" s="56">
        <f t="shared" si="0"/>
        <v>20</v>
      </c>
      <c r="S10" s="526">
        <f t="shared" si="1"/>
        <v>3000</v>
      </c>
      <c r="T10" s="621">
        <f>+F8-G8-G9-G10</f>
        <v>-2300</v>
      </c>
    </row>
    <row r="11" spans="1:20" s="484" customFormat="1" ht="42.75" customHeight="1" x14ac:dyDescent="0.25">
      <c r="A11" s="582"/>
      <c r="B11" s="483"/>
      <c r="C11" s="486"/>
      <c r="D11" s="836" t="s">
        <v>31</v>
      </c>
      <c r="E11" s="848" t="s">
        <v>306</v>
      </c>
      <c r="F11" s="837">
        <v>2400</v>
      </c>
      <c r="G11" s="837">
        <v>1200</v>
      </c>
      <c r="H11" s="563" t="s">
        <v>1582</v>
      </c>
      <c r="I11" s="487" t="s">
        <v>1613</v>
      </c>
      <c r="J11" s="839">
        <v>1</v>
      </c>
      <c r="K11" s="830">
        <v>600</v>
      </c>
      <c r="L11" s="830"/>
      <c r="M11" s="830"/>
      <c r="N11" s="839">
        <v>1</v>
      </c>
      <c r="O11" s="830">
        <v>600</v>
      </c>
      <c r="P11" s="830"/>
      <c r="Q11" s="830"/>
      <c r="R11" s="839">
        <f t="shared" si="0"/>
        <v>2</v>
      </c>
      <c r="S11" s="853">
        <f>+K11+M11+Q11+O11</f>
        <v>1200</v>
      </c>
      <c r="T11" s="842"/>
    </row>
    <row r="12" spans="1:20" s="484" customFormat="1" ht="23.25" customHeight="1" x14ac:dyDescent="0.25">
      <c r="A12" s="485"/>
      <c r="B12" s="483"/>
      <c r="C12" s="486"/>
      <c r="D12" s="836"/>
      <c r="E12" s="849"/>
      <c r="F12" s="847"/>
      <c r="G12" s="838"/>
      <c r="H12" s="563" t="s">
        <v>1581</v>
      </c>
      <c r="I12" s="487" t="s">
        <v>1597</v>
      </c>
      <c r="J12" s="840"/>
      <c r="K12" s="841"/>
      <c r="L12" s="841"/>
      <c r="M12" s="841"/>
      <c r="N12" s="840"/>
      <c r="O12" s="841"/>
      <c r="P12" s="841"/>
      <c r="Q12" s="841"/>
      <c r="R12" s="840">
        <f t="shared" si="0"/>
        <v>0</v>
      </c>
      <c r="S12" s="854">
        <f t="shared" si="1"/>
        <v>0</v>
      </c>
      <c r="T12" s="842"/>
    </row>
    <row r="13" spans="1:20" s="484" customFormat="1" ht="35.25" customHeight="1" x14ac:dyDescent="0.25">
      <c r="A13" s="485"/>
      <c r="B13" s="483"/>
      <c r="C13" s="486"/>
      <c r="D13" s="528" t="s">
        <v>95</v>
      </c>
      <c r="E13" s="849"/>
      <c r="F13" s="847"/>
      <c r="G13" s="609">
        <v>20</v>
      </c>
      <c r="H13" s="563" t="s">
        <v>1579</v>
      </c>
      <c r="I13" s="487" t="s">
        <v>1613</v>
      </c>
      <c r="J13" s="56"/>
      <c r="K13" s="553"/>
      <c r="L13" s="56">
        <v>1</v>
      </c>
      <c r="M13" s="553">
        <v>20</v>
      </c>
      <c r="N13" s="553"/>
      <c r="O13" s="681"/>
      <c r="P13" s="681"/>
      <c r="Q13" s="681"/>
      <c r="R13" s="56">
        <f t="shared" si="0"/>
        <v>1</v>
      </c>
      <c r="S13" s="558">
        <f t="shared" si="1"/>
        <v>20</v>
      </c>
      <c r="T13" s="519"/>
    </row>
    <row r="14" spans="1:20" s="484" customFormat="1" ht="30.75" customHeight="1" x14ac:dyDescent="0.25">
      <c r="A14" s="485"/>
      <c r="B14" s="483"/>
      <c r="C14" s="486"/>
      <c r="D14" s="528" t="s">
        <v>44</v>
      </c>
      <c r="E14" s="850"/>
      <c r="F14" s="838"/>
      <c r="G14" s="609">
        <v>200</v>
      </c>
      <c r="H14" s="563" t="s">
        <v>1580</v>
      </c>
      <c r="I14" s="487" t="s">
        <v>1613</v>
      </c>
      <c r="J14" s="56"/>
      <c r="K14" s="559"/>
      <c r="L14" s="56">
        <v>1</v>
      </c>
      <c r="M14" s="553">
        <v>100</v>
      </c>
      <c r="N14" s="553"/>
      <c r="O14" s="681"/>
      <c r="P14" s="681"/>
      <c r="Q14" s="681">
        <v>100</v>
      </c>
      <c r="R14" s="56">
        <f t="shared" si="0"/>
        <v>1</v>
      </c>
      <c r="S14" s="558">
        <f t="shared" si="1"/>
        <v>200</v>
      </c>
      <c r="T14" s="519">
        <f>+F11-G11-G13-G14</f>
        <v>980</v>
      </c>
    </row>
    <row r="15" spans="1:20" s="574" customFormat="1" ht="20.25" hidden="1" customHeight="1" x14ac:dyDescent="0.25">
      <c r="A15" s="564"/>
      <c r="B15" s="565"/>
      <c r="C15" s="566"/>
      <c r="D15" s="567"/>
      <c r="E15" s="575"/>
      <c r="F15" s="587">
        <f>SUM(F7:F14)</f>
        <v>7800</v>
      </c>
      <c r="G15" s="619">
        <f>SUM(G7:G14)</f>
        <v>10520</v>
      </c>
      <c r="H15" s="600"/>
      <c r="I15" s="568"/>
      <c r="J15" s="569"/>
      <c r="K15" s="570"/>
      <c r="L15" s="571"/>
      <c r="M15" s="570"/>
      <c r="N15" s="571"/>
      <c r="O15" s="680"/>
      <c r="P15" s="682"/>
      <c r="Q15" s="680"/>
      <c r="R15" s="572"/>
      <c r="S15" s="684"/>
    </row>
    <row r="16" spans="1:20" ht="20.25" hidden="1" customHeight="1" x14ac:dyDescent="0.25">
      <c r="A16" s="62"/>
      <c r="B16" s="63"/>
      <c r="C16" s="64"/>
      <c r="D16" s="65"/>
      <c r="E16" s="547"/>
      <c r="F16" s="547"/>
      <c r="G16" s="547"/>
      <c r="H16" s="481"/>
      <c r="I16" s="66"/>
      <c r="J16" s="56"/>
      <c r="K16" s="561"/>
      <c r="L16" s="561"/>
      <c r="M16" s="561"/>
      <c r="N16" s="561"/>
      <c r="O16" s="681"/>
      <c r="P16" s="683"/>
      <c r="Q16" s="681"/>
      <c r="R16" s="560"/>
      <c r="S16" s="573"/>
    </row>
    <row r="17" spans="1:22" ht="20.25" customHeight="1" x14ac:dyDescent="0.25">
      <c r="A17" s="62"/>
      <c r="B17" s="63"/>
      <c r="C17" s="64"/>
      <c r="D17" s="65"/>
      <c r="E17" s="547"/>
      <c r="F17" s="547"/>
      <c r="G17" s="547"/>
      <c r="H17" s="481"/>
      <c r="I17" s="66"/>
      <c r="J17" s="544"/>
      <c r="K17" s="561"/>
      <c r="L17" s="561"/>
      <c r="M17" s="561"/>
      <c r="N17" s="561"/>
      <c r="O17" s="683"/>
      <c r="P17" s="683"/>
      <c r="Q17" s="683"/>
      <c r="R17" s="562"/>
      <c r="S17" s="573"/>
    </row>
    <row r="18" spans="1:22" s="742" customFormat="1" ht="15.75" x14ac:dyDescent="0.25">
      <c r="A18" s="826" t="s">
        <v>87</v>
      </c>
      <c r="B18" s="827"/>
      <c r="C18" s="830">
        <f>SUM(C7:C17)</f>
        <v>0</v>
      </c>
      <c r="D18" s="832" t="s">
        <v>88</v>
      </c>
      <c r="E18" s="832"/>
      <c r="F18" s="832"/>
      <c r="G18" s="832"/>
      <c r="H18" s="832"/>
      <c r="I18" s="833"/>
      <c r="J18" s="741"/>
      <c r="K18" s="570">
        <f>SUM(K7:K17)</f>
        <v>1800</v>
      </c>
      <c r="L18" s="570"/>
      <c r="M18" s="570">
        <f>SUM(M7:M17)</f>
        <v>2620</v>
      </c>
      <c r="N18" s="570"/>
      <c r="O18" s="680">
        <f>SUM(O7:O17)</f>
        <v>3300</v>
      </c>
      <c r="P18" s="680"/>
      <c r="Q18" s="680">
        <f>SUM(Q7:Q17)</f>
        <v>2800</v>
      </c>
      <c r="R18" s="560"/>
      <c r="S18" s="573"/>
    </row>
    <row r="19" spans="1:22" s="742" customFormat="1" ht="16.5" thickBot="1" x14ac:dyDescent="0.3">
      <c r="A19" s="828"/>
      <c r="B19" s="829"/>
      <c r="C19" s="831"/>
      <c r="D19" s="834" t="s">
        <v>89</v>
      </c>
      <c r="E19" s="834"/>
      <c r="F19" s="834"/>
      <c r="G19" s="834"/>
      <c r="H19" s="834"/>
      <c r="I19" s="834"/>
      <c r="J19" s="834"/>
      <c r="K19" s="834"/>
      <c r="L19" s="834"/>
      <c r="M19" s="834"/>
      <c r="N19" s="834"/>
      <c r="O19" s="834"/>
      <c r="P19" s="834"/>
      <c r="Q19" s="835"/>
      <c r="R19" s="743"/>
      <c r="S19" s="746">
        <f>SUM(K18:Q18)</f>
        <v>10520</v>
      </c>
      <c r="V19" s="744"/>
    </row>
  </sheetData>
  <mergeCells count="32">
    <mergeCell ref="T11:T12"/>
    <mergeCell ref="F8:F10"/>
    <mergeCell ref="R6:S6"/>
    <mergeCell ref="F11:F14"/>
    <mergeCell ref="E11:E14"/>
    <mergeCell ref="E6:F6"/>
    <mergeCell ref="J6:K6"/>
    <mergeCell ref="L6:M6"/>
    <mergeCell ref="N6:O6"/>
    <mergeCell ref="P6:Q6"/>
    <mergeCell ref="R11:R12"/>
    <mergeCell ref="S11:S12"/>
    <mergeCell ref="A18:B19"/>
    <mergeCell ref="C18:C19"/>
    <mergeCell ref="D18:I18"/>
    <mergeCell ref="D19:Q19"/>
    <mergeCell ref="D11:D12"/>
    <mergeCell ref="G11:G12"/>
    <mergeCell ref="J11:J12"/>
    <mergeCell ref="K11:K12"/>
    <mergeCell ref="L11:L12"/>
    <mergeCell ref="M11:M12"/>
    <mergeCell ref="N11:N12"/>
    <mergeCell ref="O11:O12"/>
    <mergeCell ref="P11:P12"/>
    <mergeCell ref="Q11:Q12"/>
    <mergeCell ref="A1:S1"/>
    <mergeCell ref="A2:S2"/>
    <mergeCell ref="A3:S3"/>
    <mergeCell ref="A4:S4"/>
    <mergeCell ref="A5:C5"/>
    <mergeCell ref="D5:S5"/>
  </mergeCells>
  <pageMargins left="0.23622047244094491" right="0.23622047244094491" top="0.74803149606299213" bottom="0.74803149606299213" header="0.31496062992125984" footer="0.31496062992125984"/>
  <pageSetup paperSize="14" scale="70" orientation="landscape"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17"/>
  <sheetViews>
    <sheetView topLeftCell="A3" zoomScaleNormal="100" workbookViewId="0">
      <selection activeCell="D11" sqref="D11"/>
    </sheetView>
  </sheetViews>
  <sheetFormatPr baseColWidth="10" defaultRowHeight="15" x14ac:dyDescent="0.25"/>
  <cols>
    <col min="1" max="1" width="35.140625" customWidth="1"/>
    <col min="2" max="2" width="18" bestFit="1" customWidth="1"/>
    <col min="3" max="3" width="15.85546875" bestFit="1" customWidth="1"/>
    <col min="4" max="4" width="33.5703125" customWidth="1"/>
    <col min="5" max="5" width="20.5703125" customWidth="1"/>
    <col min="6" max="6" width="6.5703125" style="482" customWidth="1"/>
    <col min="7" max="7" width="10" style="482" customWidth="1"/>
    <col min="8" max="8" width="26" style="545" customWidth="1"/>
    <col min="9" max="9" width="27.42578125" style="545" customWidth="1"/>
    <col min="10" max="10" width="3.7109375" style="545" customWidth="1"/>
    <col min="11" max="11" width="8.42578125" bestFit="1" customWidth="1"/>
    <col min="12" max="12" width="3.5703125" customWidth="1"/>
    <col min="13" max="13" width="9.140625" customWidth="1"/>
    <col min="14" max="14" width="3.85546875" customWidth="1"/>
    <col min="15" max="15" width="9.42578125" customWidth="1"/>
    <col min="16" max="16" width="3.85546875" customWidth="1"/>
    <col min="17" max="17" width="9.140625" customWidth="1"/>
    <col min="18" max="18" width="3.85546875" customWidth="1"/>
    <col min="19" max="19" width="9.7109375" customWidth="1"/>
  </cols>
  <sheetData>
    <row r="1" spans="1:19" ht="18.75" x14ac:dyDescent="0.25">
      <c r="A1" s="812" t="s">
        <v>73</v>
      </c>
      <c r="B1" s="813"/>
      <c r="C1" s="813"/>
      <c r="D1" s="813"/>
      <c r="E1" s="813"/>
      <c r="F1" s="813"/>
      <c r="G1" s="813"/>
      <c r="H1" s="813"/>
      <c r="I1" s="813"/>
      <c r="J1" s="813"/>
      <c r="K1" s="813"/>
      <c r="L1" s="813"/>
      <c r="M1" s="813"/>
      <c r="N1" s="813"/>
      <c r="O1" s="813"/>
      <c r="P1" s="813"/>
      <c r="Q1" s="813"/>
      <c r="R1" s="813"/>
      <c r="S1" s="814"/>
    </row>
    <row r="2" spans="1:19" ht="18.75" x14ac:dyDescent="0.3">
      <c r="A2" s="815" t="s">
        <v>92</v>
      </c>
      <c r="B2" s="816"/>
      <c r="C2" s="816"/>
      <c r="D2" s="816"/>
      <c r="E2" s="816"/>
      <c r="F2" s="816"/>
      <c r="G2" s="816"/>
      <c r="H2" s="816"/>
      <c r="I2" s="816"/>
      <c r="J2" s="816"/>
      <c r="K2" s="816"/>
      <c r="L2" s="816"/>
      <c r="M2" s="816"/>
      <c r="N2" s="816"/>
      <c r="O2" s="816"/>
      <c r="P2" s="816"/>
      <c r="Q2" s="816"/>
      <c r="R2" s="816"/>
      <c r="S2" s="817"/>
    </row>
    <row r="3" spans="1:19" ht="18.75" x14ac:dyDescent="0.3">
      <c r="A3" s="815" t="s">
        <v>90</v>
      </c>
      <c r="B3" s="816"/>
      <c r="C3" s="816"/>
      <c r="D3" s="816"/>
      <c r="E3" s="816"/>
      <c r="F3" s="816"/>
      <c r="G3" s="816"/>
      <c r="H3" s="816"/>
      <c r="I3" s="816"/>
      <c r="J3" s="816"/>
      <c r="K3" s="816"/>
      <c r="L3" s="816"/>
      <c r="M3" s="816"/>
      <c r="N3" s="816"/>
      <c r="O3" s="816"/>
      <c r="P3" s="816"/>
      <c r="Q3" s="816"/>
      <c r="R3" s="816"/>
      <c r="S3" s="817"/>
    </row>
    <row r="4" spans="1:19" ht="15.75" thickBot="1" x14ac:dyDescent="0.3">
      <c r="A4" s="819"/>
      <c r="B4" s="820"/>
      <c r="C4" s="820"/>
      <c r="D4" s="820"/>
      <c r="E4" s="820"/>
      <c r="F4" s="820"/>
      <c r="G4" s="820"/>
      <c r="H4" s="820"/>
      <c r="I4" s="820"/>
      <c r="J4" s="820"/>
      <c r="K4" s="820"/>
      <c r="L4" s="820"/>
      <c r="M4" s="820"/>
      <c r="N4" s="820"/>
      <c r="O4" s="820"/>
      <c r="P4" s="820"/>
      <c r="Q4" s="820"/>
      <c r="R4" s="820"/>
      <c r="S4" s="821"/>
    </row>
    <row r="5" spans="1:19" ht="15.75" thickBot="1" x14ac:dyDescent="0.3">
      <c r="A5" s="855" t="s">
        <v>74</v>
      </c>
      <c r="B5" s="856"/>
      <c r="C5" s="856"/>
      <c r="D5" s="857" t="s">
        <v>75</v>
      </c>
      <c r="E5" s="857"/>
      <c r="F5" s="857"/>
      <c r="G5" s="857"/>
      <c r="H5" s="857"/>
      <c r="I5" s="857"/>
      <c r="J5" s="857"/>
      <c r="K5" s="857"/>
      <c r="L5" s="857"/>
      <c r="M5" s="857"/>
      <c r="N5" s="857"/>
      <c r="O5" s="857"/>
      <c r="P5" s="857"/>
      <c r="Q5" s="857"/>
      <c r="R5" s="857"/>
      <c r="S5" s="858"/>
    </row>
    <row r="6" spans="1:19" ht="48" thickBot="1" x14ac:dyDescent="0.3">
      <c r="A6" s="686" t="s">
        <v>76</v>
      </c>
      <c r="B6" s="686" t="s">
        <v>77</v>
      </c>
      <c r="C6" s="687" t="s">
        <v>78</v>
      </c>
      <c r="D6" s="688" t="s">
        <v>79</v>
      </c>
      <c r="E6" s="871" t="s">
        <v>1585</v>
      </c>
      <c r="F6" s="872"/>
      <c r="G6" s="688" t="s">
        <v>1606</v>
      </c>
      <c r="H6" s="61" t="s">
        <v>80</v>
      </c>
      <c r="I6" s="689" t="s">
        <v>81</v>
      </c>
      <c r="J6" s="859" t="s">
        <v>82</v>
      </c>
      <c r="K6" s="873"/>
      <c r="L6" s="859" t="s">
        <v>83</v>
      </c>
      <c r="M6" s="873"/>
      <c r="N6" s="859" t="s">
        <v>84</v>
      </c>
      <c r="O6" s="873"/>
      <c r="P6" s="859" t="s">
        <v>85</v>
      </c>
      <c r="Q6" s="873"/>
      <c r="R6" s="859" t="s">
        <v>86</v>
      </c>
      <c r="S6" s="860"/>
    </row>
    <row r="7" spans="1:19" s="545" customFormat="1" ht="51" x14ac:dyDescent="0.25">
      <c r="A7" s="690" t="s">
        <v>1359</v>
      </c>
      <c r="B7" s="691" t="s">
        <v>1360</v>
      </c>
      <c r="C7" s="692">
        <v>0</v>
      </c>
      <c r="D7" s="527" t="s">
        <v>34</v>
      </c>
      <c r="E7" s="579" t="s">
        <v>312</v>
      </c>
      <c r="F7" s="579">
        <v>2440</v>
      </c>
      <c r="G7" s="579">
        <v>1250</v>
      </c>
      <c r="H7" s="699" t="s">
        <v>1617</v>
      </c>
      <c r="I7" s="583" t="s">
        <v>1618</v>
      </c>
      <c r="J7" s="551">
        <v>1</v>
      </c>
      <c r="K7" s="556">
        <v>500</v>
      </c>
      <c r="L7" s="551">
        <v>1</v>
      </c>
      <c r="M7" s="555">
        <v>250</v>
      </c>
      <c r="N7" s="551">
        <v>1</v>
      </c>
      <c r="O7" s="555">
        <v>250</v>
      </c>
      <c r="P7" s="551">
        <v>1</v>
      </c>
      <c r="Q7" s="555">
        <v>250</v>
      </c>
      <c r="R7" s="551">
        <f>+J7+L7+N7+P7</f>
        <v>4</v>
      </c>
      <c r="S7" s="693">
        <f>+K7+M7+O7+Q7</f>
        <v>1250</v>
      </c>
    </row>
    <row r="8" spans="1:19" ht="51" x14ac:dyDescent="0.25">
      <c r="A8" s="694"/>
      <c r="B8" s="580"/>
      <c r="C8" s="581"/>
      <c r="D8" s="527" t="s">
        <v>1418</v>
      </c>
      <c r="E8" s="527" t="s">
        <v>313</v>
      </c>
      <c r="F8" s="612">
        <v>1600</v>
      </c>
      <c r="G8" s="612">
        <v>800</v>
      </c>
      <c r="H8" s="700" t="s">
        <v>1619</v>
      </c>
      <c r="I8" s="701" t="s">
        <v>1588</v>
      </c>
      <c r="J8" s="56">
        <v>1</v>
      </c>
      <c r="K8" s="529"/>
      <c r="L8" s="56">
        <v>1</v>
      </c>
      <c r="M8" s="529">
        <v>400</v>
      </c>
      <c r="N8" s="56"/>
      <c r="O8" s="529">
        <v>400</v>
      </c>
      <c r="P8" s="56"/>
      <c r="Q8" s="529"/>
      <c r="R8" s="56">
        <f t="shared" ref="R8:R12" si="0">+J8+L8+N8+P8</f>
        <v>2</v>
      </c>
      <c r="S8" s="695">
        <f>+K8+M8+O8+Q8</f>
        <v>800</v>
      </c>
    </row>
    <row r="9" spans="1:19" ht="38.25" x14ac:dyDescent="0.25">
      <c r="A9" s="62"/>
      <c r="B9" s="63"/>
      <c r="C9" s="63"/>
      <c r="D9" s="527" t="s">
        <v>36</v>
      </c>
      <c r="E9" s="527" t="s">
        <v>315</v>
      </c>
      <c r="F9" s="612">
        <v>140</v>
      </c>
      <c r="G9" s="612">
        <v>200</v>
      </c>
      <c r="H9" s="700" t="s">
        <v>1589</v>
      </c>
      <c r="I9" s="701" t="s">
        <v>1590</v>
      </c>
      <c r="J9" s="56"/>
      <c r="K9" s="601"/>
      <c r="L9" s="56">
        <v>1</v>
      </c>
      <c r="M9" s="529">
        <v>100</v>
      </c>
      <c r="N9" s="56"/>
      <c r="O9" s="529"/>
      <c r="P9" s="56">
        <v>1</v>
      </c>
      <c r="Q9" s="529">
        <v>100</v>
      </c>
      <c r="R9" s="56">
        <f t="shared" si="0"/>
        <v>2</v>
      </c>
      <c r="S9" s="695">
        <f t="shared" ref="S9:S12" si="1">+K9+M9+O9+Q9</f>
        <v>200</v>
      </c>
    </row>
    <row r="10" spans="1:19" ht="25.5" x14ac:dyDescent="0.25">
      <c r="A10" s="62"/>
      <c r="B10" s="63"/>
      <c r="C10" s="64"/>
      <c r="D10" s="527" t="s">
        <v>37</v>
      </c>
      <c r="E10" s="796" t="s">
        <v>316</v>
      </c>
      <c r="F10" s="796">
        <v>600</v>
      </c>
      <c r="G10" s="611">
        <v>400</v>
      </c>
      <c r="H10" s="700" t="s">
        <v>1591</v>
      </c>
      <c r="I10" s="118" t="s">
        <v>1620</v>
      </c>
      <c r="J10" s="56"/>
      <c r="K10" s="601"/>
      <c r="L10" s="56">
        <v>1</v>
      </c>
      <c r="M10" s="529">
        <v>400</v>
      </c>
      <c r="N10" s="56"/>
      <c r="O10" s="529"/>
      <c r="P10" s="56"/>
      <c r="Q10" s="529"/>
      <c r="R10" s="56">
        <f t="shared" si="0"/>
        <v>1</v>
      </c>
      <c r="S10" s="695">
        <f t="shared" si="1"/>
        <v>400</v>
      </c>
    </row>
    <row r="11" spans="1:19" ht="38.25" x14ac:dyDescent="0.25">
      <c r="A11" s="62"/>
      <c r="B11" s="63"/>
      <c r="C11" s="64"/>
      <c r="D11" s="527" t="s">
        <v>43</v>
      </c>
      <c r="E11" s="798"/>
      <c r="F11" s="798"/>
      <c r="G11" s="611">
        <v>2000</v>
      </c>
      <c r="H11" s="755" t="s">
        <v>1621</v>
      </c>
      <c r="I11" s="701" t="s">
        <v>1622</v>
      </c>
      <c r="J11" s="56">
        <v>1</v>
      </c>
      <c r="K11" s="524">
        <v>500</v>
      </c>
      <c r="L11" s="56">
        <v>1</v>
      </c>
      <c r="M11" s="529">
        <v>500</v>
      </c>
      <c r="N11" s="56">
        <v>1</v>
      </c>
      <c r="O11" s="529">
        <v>500</v>
      </c>
      <c r="P11" s="56">
        <v>1</v>
      </c>
      <c r="Q11" s="529">
        <v>500</v>
      </c>
      <c r="R11" s="56">
        <f t="shared" si="0"/>
        <v>4</v>
      </c>
      <c r="S11" s="695">
        <f t="shared" si="1"/>
        <v>2000</v>
      </c>
    </row>
    <row r="12" spans="1:19" s="372" customFormat="1" ht="38.25" x14ac:dyDescent="0.25">
      <c r="A12" s="604"/>
      <c r="B12" s="369"/>
      <c r="C12" s="605"/>
      <c r="D12" s="528" t="s">
        <v>25</v>
      </c>
      <c r="E12" s="528" t="s">
        <v>314</v>
      </c>
      <c r="F12" s="612">
        <v>1000</v>
      </c>
      <c r="G12" s="612">
        <v>200</v>
      </c>
      <c r="H12" s="702" t="s">
        <v>1592</v>
      </c>
      <c r="I12" s="702" t="s">
        <v>1623</v>
      </c>
      <c r="J12" s="56"/>
      <c r="K12" s="610"/>
      <c r="L12" s="56">
        <v>1</v>
      </c>
      <c r="M12" s="610">
        <v>200</v>
      </c>
      <c r="N12" s="56"/>
      <c r="O12" s="610"/>
      <c r="P12" s="56"/>
      <c r="Q12" s="610"/>
      <c r="R12" s="56">
        <f t="shared" si="0"/>
        <v>1</v>
      </c>
      <c r="S12" s="696">
        <f t="shared" si="1"/>
        <v>200</v>
      </c>
    </row>
    <row r="13" spans="1:19" s="574" customFormat="1" ht="20.25" customHeight="1" x14ac:dyDescent="0.25">
      <c r="A13" s="564"/>
      <c r="B13" s="565"/>
      <c r="C13" s="566"/>
      <c r="D13" s="567"/>
      <c r="E13" s="567"/>
      <c r="F13" s="612">
        <f>SUM(F7:F12)</f>
        <v>5780</v>
      </c>
      <c r="G13" s="575"/>
      <c r="H13" s="576"/>
      <c r="I13" s="576"/>
      <c r="J13" s="576"/>
      <c r="K13" s="577"/>
      <c r="L13" s="577"/>
      <c r="M13" s="577"/>
      <c r="N13" s="577"/>
      <c r="O13" s="577"/>
      <c r="P13" s="577"/>
      <c r="Q13" s="577"/>
      <c r="R13" s="578"/>
      <c r="S13" s="697"/>
    </row>
    <row r="14" spans="1:19" ht="20.25" customHeight="1" x14ac:dyDescent="0.25">
      <c r="A14" s="62"/>
      <c r="B14" s="63"/>
      <c r="C14" s="64"/>
      <c r="D14" s="65"/>
      <c r="E14" s="65"/>
      <c r="F14" s="547"/>
      <c r="G14" s="547"/>
      <c r="H14" s="544"/>
      <c r="I14" s="544"/>
      <c r="J14" s="544"/>
      <c r="K14" s="67"/>
      <c r="L14" s="67"/>
      <c r="M14" s="67"/>
      <c r="N14" s="67"/>
      <c r="O14" s="67"/>
      <c r="P14" s="67"/>
      <c r="Q14" s="67"/>
      <c r="R14" s="546"/>
      <c r="S14" s="68"/>
    </row>
    <row r="15" spans="1:19" ht="20.25" customHeight="1" x14ac:dyDescent="0.25">
      <c r="A15" s="62"/>
      <c r="B15" s="63"/>
      <c r="C15" s="64"/>
      <c r="D15" s="65"/>
      <c r="E15" s="65"/>
      <c r="F15" s="547"/>
      <c r="G15" s="547"/>
      <c r="H15" s="544"/>
      <c r="I15" s="544"/>
      <c r="J15" s="544"/>
      <c r="K15" s="67"/>
      <c r="L15" s="67"/>
      <c r="M15" s="67"/>
      <c r="N15" s="67"/>
      <c r="O15" s="67"/>
      <c r="P15" s="67"/>
      <c r="Q15" s="67"/>
      <c r="R15" s="546"/>
      <c r="S15" s="68"/>
    </row>
    <row r="16" spans="1:19" x14ac:dyDescent="0.25">
      <c r="A16" s="861" t="s">
        <v>87</v>
      </c>
      <c r="B16" s="862"/>
      <c r="C16" s="865">
        <f>SUM(C8:C15)</f>
        <v>0</v>
      </c>
      <c r="D16" s="867" t="s">
        <v>88</v>
      </c>
      <c r="E16" s="867"/>
      <c r="F16" s="867"/>
      <c r="G16" s="867"/>
      <c r="H16" s="867"/>
      <c r="I16" s="868"/>
      <c r="J16" s="614"/>
      <c r="K16" s="566">
        <f>SUM(K7:K15)</f>
        <v>1000</v>
      </c>
      <c r="L16" s="566"/>
      <c r="M16" s="566">
        <f>SUM(M7:M15)</f>
        <v>1850</v>
      </c>
      <c r="N16" s="566"/>
      <c r="O16" s="566">
        <f>SUM(O7:O15)</f>
        <v>1150</v>
      </c>
      <c r="P16" s="566"/>
      <c r="Q16" s="566">
        <f>SUM(Q7:Q15)</f>
        <v>850</v>
      </c>
      <c r="R16" s="685"/>
      <c r="S16" s="68"/>
    </row>
    <row r="17" spans="1:19" ht="15.75" thickBot="1" x14ac:dyDescent="0.3">
      <c r="A17" s="863"/>
      <c r="B17" s="864"/>
      <c r="C17" s="866"/>
      <c r="D17" s="869" t="s">
        <v>89</v>
      </c>
      <c r="E17" s="869"/>
      <c r="F17" s="869"/>
      <c r="G17" s="869"/>
      <c r="H17" s="869"/>
      <c r="I17" s="869"/>
      <c r="J17" s="869"/>
      <c r="K17" s="869"/>
      <c r="L17" s="869"/>
      <c r="M17" s="869"/>
      <c r="N17" s="869"/>
      <c r="O17" s="869"/>
      <c r="P17" s="869"/>
      <c r="Q17" s="870"/>
      <c r="R17" s="615"/>
      <c r="S17" s="698">
        <f>SUM(K16:Q16)</f>
        <v>4850</v>
      </c>
    </row>
  </sheetData>
  <mergeCells count="18">
    <mergeCell ref="R6:S6"/>
    <mergeCell ref="A16:B17"/>
    <mergeCell ref="C16:C17"/>
    <mergeCell ref="D16:I16"/>
    <mergeCell ref="D17:Q17"/>
    <mergeCell ref="E6:F6"/>
    <mergeCell ref="J6:K6"/>
    <mergeCell ref="L6:M6"/>
    <mergeCell ref="N6:O6"/>
    <mergeCell ref="P6:Q6"/>
    <mergeCell ref="E10:E11"/>
    <mergeCell ref="F10:F11"/>
    <mergeCell ref="A1:S1"/>
    <mergeCell ref="A2:S2"/>
    <mergeCell ref="A3:S3"/>
    <mergeCell ref="A4:S4"/>
    <mergeCell ref="A5:C5"/>
    <mergeCell ref="D5:S5"/>
  </mergeCells>
  <pageMargins left="0.23622047244094491" right="0.23622047244094491" top="0.74803149606299213" bottom="0.74803149606299213" header="0.31496062992125984" footer="0.31496062992125984"/>
  <pageSetup paperSize="14" scale="8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11"/>
  <sheetViews>
    <sheetView zoomScale="85" zoomScaleNormal="85" workbookViewId="0">
      <selection activeCell="F19" sqref="F19"/>
    </sheetView>
  </sheetViews>
  <sheetFormatPr baseColWidth="10" defaultRowHeight="15" x14ac:dyDescent="0.25"/>
  <cols>
    <col min="1" max="1" width="33.140625" customWidth="1"/>
    <col min="2" max="2" width="18" customWidth="1"/>
    <col min="3" max="3" width="17.42578125" customWidth="1"/>
    <col min="4" max="4" width="33.5703125" customWidth="1"/>
    <col min="5" max="5" width="29.140625" customWidth="1"/>
    <col min="6" max="6" width="10.85546875" customWidth="1"/>
    <col min="7" max="7" width="6.7109375" customWidth="1"/>
    <col min="8" max="8" width="43.42578125" customWidth="1"/>
    <col min="9" max="9" width="27.42578125" customWidth="1"/>
    <col min="10" max="10" width="4.5703125" customWidth="1"/>
    <col min="11" max="11" width="4.85546875" bestFit="1" customWidth="1"/>
    <col min="12" max="12" width="2.28515625" bestFit="1" customWidth="1"/>
    <col min="13" max="13" width="10.85546875" customWidth="1"/>
    <col min="14" max="14" width="2.28515625" bestFit="1" customWidth="1"/>
    <col min="15" max="15" width="11.42578125" customWidth="1"/>
    <col min="16" max="16" width="2.28515625" bestFit="1" customWidth="1"/>
    <col min="17" max="17" width="11.140625" customWidth="1"/>
    <col min="18" max="18" width="2.28515625" bestFit="1" customWidth="1"/>
    <col min="19" max="19" width="13.7109375" customWidth="1"/>
  </cols>
  <sheetData>
    <row r="1" spans="1:19" ht="18.75" x14ac:dyDescent="0.25">
      <c r="A1" s="812" t="s">
        <v>73</v>
      </c>
      <c r="B1" s="813"/>
      <c r="C1" s="813"/>
      <c r="D1" s="813"/>
      <c r="E1" s="813"/>
      <c r="F1" s="813"/>
      <c r="G1" s="813"/>
      <c r="H1" s="813"/>
      <c r="I1" s="813"/>
      <c r="J1" s="813"/>
      <c r="K1" s="813"/>
      <c r="L1" s="813"/>
      <c r="M1" s="813"/>
      <c r="N1" s="813"/>
      <c r="O1" s="813"/>
      <c r="P1" s="813"/>
      <c r="Q1" s="813"/>
      <c r="R1" s="813"/>
      <c r="S1" s="814"/>
    </row>
    <row r="2" spans="1:19" ht="18.75" x14ac:dyDescent="0.3">
      <c r="A2" s="815" t="s">
        <v>93</v>
      </c>
      <c r="B2" s="816"/>
      <c r="C2" s="816"/>
      <c r="D2" s="816"/>
      <c r="E2" s="816"/>
      <c r="F2" s="816"/>
      <c r="G2" s="816"/>
      <c r="H2" s="816"/>
      <c r="I2" s="816"/>
      <c r="J2" s="816"/>
      <c r="K2" s="816"/>
      <c r="L2" s="816"/>
      <c r="M2" s="816"/>
      <c r="N2" s="816"/>
      <c r="O2" s="816"/>
      <c r="P2" s="816"/>
      <c r="Q2" s="816"/>
      <c r="R2" s="816"/>
      <c r="S2" s="817"/>
    </row>
    <row r="3" spans="1:19" ht="18.75" x14ac:dyDescent="0.3">
      <c r="A3" s="815" t="s">
        <v>90</v>
      </c>
      <c r="B3" s="816"/>
      <c r="C3" s="816"/>
      <c r="D3" s="816"/>
      <c r="E3" s="816"/>
      <c r="F3" s="816"/>
      <c r="G3" s="816"/>
      <c r="H3" s="816"/>
      <c r="I3" s="816"/>
      <c r="J3" s="816"/>
      <c r="K3" s="816"/>
      <c r="L3" s="816"/>
      <c r="M3" s="816"/>
      <c r="N3" s="816"/>
      <c r="O3" s="816"/>
      <c r="P3" s="816"/>
      <c r="Q3" s="816"/>
      <c r="R3" s="816"/>
      <c r="S3" s="817"/>
    </row>
    <row r="4" spans="1:19" ht="15.75" thickBot="1" x14ac:dyDescent="0.3">
      <c r="A4" s="819"/>
      <c r="B4" s="820"/>
      <c r="C4" s="820"/>
      <c r="D4" s="820"/>
      <c r="E4" s="820"/>
      <c r="F4" s="820"/>
      <c r="G4" s="820"/>
      <c r="H4" s="820"/>
      <c r="I4" s="820"/>
      <c r="J4" s="820"/>
      <c r="K4" s="820"/>
      <c r="L4" s="820"/>
      <c r="M4" s="820"/>
      <c r="N4" s="820"/>
      <c r="O4" s="820"/>
      <c r="P4" s="820"/>
      <c r="Q4" s="820"/>
      <c r="R4" s="820"/>
      <c r="S4" s="821"/>
    </row>
    <row r="5" spans="1:19" ht="15.75" thickBot="1" x14ac:dyDescent="0.3">
      <c r="A5" s="855" t="s">
        <v>74</v>
      </c>
      <c r="B5" s="856"/>
      <c r="C5" s="856"/>
      <c r="D5" s="857" t="s">
        <v>75</v>
      </c>
      <c r="E5" s="857"/>
      <c r="F5" s="857"/>
      <c r="G5" s="857"/>
      <c r="H5" s="857"/>
      <c r="I5" s="857"/>
      <c r="J5" s="857"/>
      <c r="K5" s="857"/>
      <c r="L5" s="857"/>
      <c r="M5" s="857"/>
      <c r="N5" s="857"/>
      <c r="O5" s="857"/>
      <c r="P5" s="857"/>
      <c r="Q5" s="857"/>
      <c r="R5" s="857"/>
      <c r="S5" s="858"/>
    </row>
    <row r="6" spans="1:19" ht="48" thickBot="1" x14ac:dyDescent="0.3">
      <c r="A6" s="687" t="s">
        <v>76</v>
      </c>
      <c r="B6" s="687" t="s">
        <v>77</v>
      </c>
      <c r="C6" s="687" t="s">
        <v>78</v>
      </c>
      <c r="D6" s="703" t="s">
        <v>79</v>
      </c>
      <c r="E6" s="874" t="s">
        <v>1585</v>
      </c>
      <c r="F6" s="875"/>
      <c r="G6" s="603"/>
      <c r="H6" s="689" t="s">
        <v>80</v>
      </c>
      <c r="I6" s="689" t="s">
        <v>81</v>
      </c>
      <c r="J6" s="859" t="s">
        <v>82</v>
      </c>
      <c r="K6" s="873"/>
      <c r="L6" s="859" t="s">
        <v>83</v>
      </c>
      <c r="M6" s="873"/>
      <c r="N6" s="859" t="s">
        <v>84</v>
      </c>
      <c r="O6" s="873"/>
      <c r="P6" s="859" t="s">
        <v>85</v>
      </c>
      <c r="Q6" s="873"/>
      <c r="R6" s="859" t="s">
        <v>86</v>
      </c>
      <c r="S6" s="860"/>
    </row>
    <row r="7" spans="1:19" ht="41.25" customHeight="1" x14ac:dyDescent="0.25">
      <c r="A7" s="704"/>
      <c r="B7" s="705"/>
      <c r="C7" s="706"/>
      <c r="D7" s="710" t="s">
        <v>41</v>
      </c>
      <c r="E7" s="710" t="s">
        <v>306</v>
      </c>
      <c r="F7" s="711">
        <v>2400</v>
      </c>
      <c r="G7" s="712">
        <v>200</v>
      </c>
      <c r="H7" s="713" t="s">
        <v>1596</v>
      </c>
      <c r="I7" s="719" t="s">
        <v>1614</v>
      </c>
      <c r="J7" s="652"/>
      <c r="K7" s="707"/>
      <c r="L7" s="652">
        <v>1</v>
      </c>
      <c r="M7" s="707">
        <v>200</v>
      </c>
      <c r="N7" s="652"/>
      <c r="O7" s="707"/>
      <c r="P7" s="652"/>
      <c r="Q7" s="707"/>
      <c r="R7" s="652">
        <f>+J7+N7+L7+P7</f>
        <v>1</v>
      </c>
      <c r="S7" s="708">
        <f>+K7+O7+M7+Q7</f>
        <v>200</v>
      </c>
    </row>
    <row r="8" spans="1:19" ht="26.25" customHeight="1" x14ac:dyDescent="0.25">
      <c r="A8" s="62"/>
      <c r="B8" s="63"/>
      <c r="C8" s="64"/>
      <c r="D8" s="714" t="s">
        <v>42</v>
      </c>
      <c r="E8" s="715"/>
      <c r="F8" s="716"/>
      <c r="G8" s="717">
        <v>100</v>
      </c>
      <c r="H8" s="718" t="s">
        <v>1578</v>
      </c>
      <c r="I8" s="748" t="s">
        <v>1615</v>
      </c>
      <c r="J8" s="51"/>
      <c r="K8" s="529"/>
      <c r="L8" s="51"/>
      <c r="M8" s="529"/>
      <c r="N8" s="51">
        <v>1</v>
      </c>
      <c r="O8" s="529">
        <v>50</v>
      </c>
      <c r="P8" s="51">
        <v>1</v>
      </c>
      <c r="Q8" s="529">
        <v>50</v>
      </c>
      <c r="R8" s="51">
        <f>+J8+L8+N8+P8</f>
        <v>2</v>
      </c>
      <c r="S8" s="709">
        <f>+K8+M8+O8+Q8</f>
        <v>100</v>
      </c>
    </row>
    <row r="9" spans="1:19" ht="20.25" customHeight="1" x14ac:dyDescent="0.25">
      <c r="A9" s="62"/>
      <c r="B9" s="63"/>
      <c r="C9" s="64"/>
      <c r="D9" s="65"/>
      <c r="E9" s="65"/>
      <c r="F9" s="65"/>
      <c r="G9" s="65"/>
      <c r="H9" s="66"/>
      <c r="I9" s="66"/>
      <c r="J9" s="66"/>
      <c r="K9" s="67"/>
      <c r="L9" s="67"/>
      <c r="M9" s="67"/>
      <c r="N9" s="67"/>
      <c r="O9" s="67"/>
      <c r="P9" s="67"/>
      <c r="Q9" s="67"/>
      <c r="R9" s="546"/>
      <c r="S9" s="68">
        <f t="shared" ref="S9" si="0">SUM(K9:Q9)</f>
        <v>0</v>
      </c>
    </row>
    <row r="10" spans="1:19" ht="15.75" x14ac:dyDescent="0.25">
      <c r="A10" s="861" t="s">
        <v>87</v>
      </c>
      <c r="B10" s="862"/>
      <c r="C10" s="865">
        <f>SUM(C7:C9)</f>
        <v>0</v>
      </c>
      <c r="D10" s="832" t="s">
        <v>88</v>
      </c>
      <c r="E10" s="832"/>
      <c r="F10" s="832"/>
      <c r="G10" s="832"/>
      <c r="H10" s="832"/>
      <c r="I10" s="833"/>
      <c r="J10" s="720"/>
      <c r="K10" s="721">
        <f>SUM(K7:K9)</f>
        <v>0</v>
      </c>
      <c r="L10" s="721"/>
      <c r="M10" s="721">
        <f>SUM(M7:M9)</f>
        <v>200</v>
      </c>
      <c r="N10" s="721"/>
      <c r="O10" s="721">
        <f>SUM(O7:O9)</f>
        <v>50</v>
      </c>
      <c r="P10" s="721"/>
      <c r="Q10" s="721">
        <f>SUM(Q7:Q9)</f>
        <v>50</v>
      </c>
      <c r="R10" s="722"/>
      <c r="S10" s="723"/>
    </row>
    <row r="11" spans="1:19" ht="16.5" thickBot="1" x14ac:dyDescent="0.3">
      <c r="A11" s="863"/>
      <c r="B11" s="864"/>
      <c r="C11" s="866"/>
      <c r="D11" s="834" t="s">
        <v>89</v>
      </c>
      <c r="E11" s="834"/>
      <c r="F11" s="834"/>
      <c r="G11" s="834"/>
      <c r="H11" s="834"/>
      <c r="I11" s="834"/>
      <c r="J11" s="834"/>
      <c r="K11" s="834"/>
      <c r="L11" s="834"/>
      <c r="M11" s="834"/>
      <c r="N11" s="834"/>
      <c r="O11" s="834"/>
      <c r="P11" s="834"/>
      <c r="Q11" s="835"/>
      <c r="R11" s="724"/>
      <c r="S11" s="725">
        <f>SUM(K10:Q10)</f>
        <v>300</v>
      </c>
    </row>
  </sheetData>
  <mergeCells count="16">
    <mergeCell ref="A10:B11"/>
    <mergeCell ref="C10:C11"/>
    <mergeCell ref="D10:I10"/>
    <mergeCell ref="D11:Q11"/>
    <mergeCell ref="A1:S1"/>
    <mergeCell ref="A2:S2"/>
    <mergeCell ref="A3:S3"/>
    <mergeCell ref="A4:S4"/>
    <mergeCell ref="A5:C5"/>
    <mergeCell ref="D5:S5"/>
    <mergeCell ref="E6:F6"/>
    <mergeCell ref="R6:S6"/>
    <mergeCell ref="J6:K6"/>
    <mergeCell ref="N6:O6"/>
    <mergeCell ref="L6:M6"/>
    <mergeCell ref="P6:Q6"/>
  </mergeCells>
  <pageMargins left="0.23622047244094491" right="0.23622047244094491" top="0.74803149606299213" bottom="0.74803149606299213" header="0.31496062992125984" footer="0.31496062992125984"/>
  <pageSetup paperSize="14" scale="8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T16"/>
  <sheetViews>
    <sheetView tabSelected="1" zoomScale="93" zoomScaleNormal="93" workbookViewId="0">
      <selection activeCell="C22" sqref="C22"/>
    </sheetView>
  </sheetViews>
  <sheetFormatPr baseColWidth="10" defaultRowHeight="15" x14ac:dyDescent="0.25"/>
  <cols>
    <col min="1" max="1" width="16.7109375" customWidth="1"/>
    <col min="2" max="2" width="21.140625" customWidth="1"/>
    <col min="3" max="3" width="17.42578125" customWidth="1"/>
    <col min="4" max="4" width="33.5703125" customWidth="1"/>
    <col min="5" max="5" width="21.28515625" customWidth="1"/>
    <col min="6" max="7" width="12.7109375" customWidth="1"/>
    <col min="8" max="8" width="40.85546875" style="482" customWidth="1"/>
    <col min="9" max="9" width="27.42578125" customWidth="1"/>
    <col min="10" max="10" width="6.7109375" customWidth="1"/>
    <col min="11" max="11" width="8.140625" bestFit="1" customWidth="1"/>
    <col min="12" max="12" width="6.7109375" bestFit="1" customWidth="1"/>
    <col min="13" max="13" width="9.28515625" bestFit="1" customWidth="1"/>
    <col min="14" max="14" width="6.7109375" bestFit="1" customWidth="1"/>
    <col min="15" max="15" width="8.140625" bestFit="1" customWidth="1"/>
    <col min="16" max="16" width="6.7109375" bestFit="1" customWidth="1"/>
    <col min="17" max="17" width="8.140625" bestFit="1" customWidth="1"/>
    <col min="18" max="18" width="7.85546875" bestFit="1" customWidth="1"/>
    <col min="19" max="19" width="9.28515625" bestFit="1" customWidth="1"/>
    <col min="20" max="20" width="17.7109375" hidden="1" customWidth="1"/>
  </cols>
  <sheetData>
    <row r="1" spans="1:20" ht="18.75" x14ac:dyDescent="0.25">
      <c r="A1" s="812" t="s">
        <v>73</v>
      </c>
      <c r="B1" s="813"/>
      <c r="C1" s="813"/>
      <c r="D1" s="813"/>
      <c r="E1" s="813"/>
      <c r="F1" s="813"/>
      <c r="G1" s="813"/>
      <c r="H1" s="813"/>
      <c r="I1" s="813"/>
      <c r="J1" s="813"/>
      <c r="K1" s="813"/>
      <c r="L1" s="813"/>
      <c r="M1" s="813"/>
      <c r="N1" s="813"/>
      <c r="O1" s="813"/>
      <c r="P1" s="813"/>
      <c r="Q1" s="813"/>
      <c r="R1" s="813"/>
      <c r="S1" s="814"/>
    </row>
    <row r="2" spans="1:20" ht="18.75" x14ac:dyDescent="0.3">
      <c r="A2" s="815" t="s">
        <v>94</v>
      </c>
      <c r="B2" s="816"/>
      <c r="C2" s="816"/>
      <c r="D2" s="816"/>
      <c r="E2" s="816"/>
      <c r="F2" s="816"/>
      <c r="G2" s="816"/>
      <c r="H2" s="816"/>
      <c r="I2" s="816"/>
      <c r="J2" s="816"/>
      <c r="K2" s="816"/>
      <c r="L2" s="816"/>
      <c r="M2" s="816"/>
      <c r="N2" s="816"/>
      <c r="O2" s="816"/>
      <c r="P2" s="816"/>
      <c r="Q2" s="816"/>
      <c r="R2" s="816"/>
      <c r="S2" s="817"/>
    </row>
    <row r="3" spans="1:20" ht="18.75" x14ac:dyDescent="0.3">
      <c r="A3" s="815" t="s">
        <v>90</v>
      </c>
      <c r="B3" s="816"/>
      <c r="C3" s="816"/>
      <c r="D3" s="816"/>
      <c r="E3" s="816"/>
      <c r="F3" s="816"/>
      <c r="G3" s="816"/>
      <c r="H3" s="816"/>
      <c r="I3" s="816"/>
      <c r="J3" s="816"/>
      <c r="K3" s="816"/>
      <c r="L3" s="816"/>
      <c r="M3" s="816"/>
      <c r="N3" s="816"/>
      <c r="O3" s="816"/>
      <c r="P3" s="816"/>
      <c r="Q3" s="816"/>
      <c r="R3" s="816"/>
      <c r="S3" s="817"/>
    </row>
    <row r="4" spans="1:20" ht="15.75" thickBot="1" x14ac:dyDescent="0.3">
      <c r="A4" s="819"/>
      <c r="B4" s="820"/>
      <c r="C4" s="820"/>
      <c r="D4" s="820"/>
      <c r="E4" s="820"/>
      <c r="F4" s="820"/>
      <c r="G4" s="820"/>
      <c r="H4" s="820"/>
      <c r="I4" s="820"/>
      <c r="J4" s="820"/>
      <c r="K4" s="820"/>
      <c r="L4" s="820"/>
      <c r="M4" s="820"/>
      <c r="N4" s="820"/>
      <c r="O4" s="820"/>
      <c r="P4" s="820"/>
      <c r="Q4" s="820"/>
      <c r="R4" s="820"/>
      <c r="S4" s="821"/>
    </row>
    <row r="5" spans="1:20" ht="15.75" thickBot="1" x14ac:dyDescent="0.3">
      <c r="A5" s="855" t="s">
        <v>74</v>
      </c>
      <c r="B5" s="856"/>
      <c r="C5" s="856"/>
      <c r="D5" s="857" t="s">
        <v>75</v>
      </c>
      <c r="E5" s="857"/>
      <c r="F5" s="857"/>
      <c r="G5" s="857"/>
      <c r="H5" s="857"/>
      <c r="I5" s="857"/>
      <c r="J5" s="857"/>
      <c r="K5" s="857"/>
      <c r="L5" s="857"/>
      <c r="M5" s="857"/>
      <c r="N5" s="857"/>
      <c r="O5" s="857"/>
      <c r="P5" s="857"/>
      <c r="Q5" s="857"/>
      <c r="R5" s="857"/>
      <c r="S5" s="858"/>
    </row>
    <row r="6" spans="1:20" s="731" customFormat="1" ht="63.75" thickBot="1" x14ac:dyDescent="0.3">
      <c r="A6" s="60" t="s">
        <v>76</v>
      </c>
      <c r="B6" s="60" t="s">
        <v>77</v>
      </c>
      <c r="C6" s="60" t="s">
        <v>78</v>
      </c>
      <c r="D6" s="729" t="s">
        <v>79</v>
      </c>
      <c r="E6" s="845" t="s">
        <v>1585</v>
      </c>
      <c r="F6" s="852"/>
      <c r="G6" s="618"/>
      <c r="H6" s="730" t="s">
        <v>80</v>
      </c>
      <c r="I6" s="730" t="s">
        <v>81</v>
      </c>
      <c r="J6" s="845" t="s">
        <v>82</v>
      </c>
      <c r="K6" s="852"/>
      <c r="L6" s="845" t="s">
        <v>83</v>
      </c>
      <c r="M6" s="852"/>
      <c r="N6" s="845" t="s">
        <v>84</v>
      </c>
      <c r="O6" s="852"/>
      <c r="P6" s="845" t="s">
        <v>85</v>
      </c>
      <c r="Q6" s="852"/>
      <c r="R6" s="845" t="s">
        <v>86</v>
      </c>
      <c r="S6" s="846"/>
    </row>
    <row r="7" spans="1:20" ht="44.25" customHeight="1" x14ac:dyDescent="0.25">
      <c r="A7" s="878" t="s">
        <v>1350</v>
      </c>
      <c r="B7" s="732" t="s">
        <v>1352</v>
      </c>
      <c r="C7" s="733">
        <v>109480000</v>
      </c>
      <c r="D7" s="756" t="s">
        <v>58</v>
      </c>
      <c r="E7" s="727" t="s">
        <v>1601</v>
      </c>
      <c r="F7" s="579">
        <f>800+300</f>
        <v>1100</v>
      </c>
      <c r="G7" s="579">
        <v>400</v>
      </c>
      <c r="H7" s="734" t="s">
        <v>1593</v>
      </c>
      <c r="I7" s="735" t="s">
        <v>1594</v>
      </c>
      <c r="J7" s="551">
        <v>10000</v>
      </c>
      <c r="K7" s="736">
        <v>100</v>
      </c>
      <c r="L7" s="551">
        <v>10000</v>
      </c>
      <c r="M7" s="736">
        <v>100</v>
      </c>
      <c r="N7" s="551">
        <v>10000</v>
      </c>
      <c r="O7" s="736">
        <v>100</v>
      </c>
      <c r="P7" s="551">
        <v>10000</v>
      </c>
      <c r="Q7" s="736">
        <v>100</v>
      </c>
      <c r="R7" s="737">
        <f>+J7+L7+N7+P7</f>
        <v>40000</v>
      </c>
      <c r="S7" s="738">
        <f>+K7+M7+O7+Q7</f>
        <v>400</v>
      </c>
      <c r="T7">
        <f>+F7/4</f>
        <v>275</v>
      </c>
    </row>
    <row r="8" spans="1:20" ht="41.25" customHeight="1" x14ac:dyDescent="0.25">
      <c r="A8" s="879"/>
      <c r="B8" s="530" t="s">
        <v>1354</v>
      </c>
      <c r="C8" s="531">
        <v>632299950</v>
      </c>
      <c r="D8" s="528" t="s">
        <v>60</v>
      </c>
      <c r="E8" s="611" t="s">
        <v>319</v>
      </c>
      <c r="F8" s="611">
        <v>350</v>
      </c>
      <c r="G8" s="611">
        <v>250</v>
      </c>
      <c r="H8" s="728" t="s">
        <v>1624</v>
      </c>
      <c r="I8" s="749" t="s">
        <v>1625</v>
      </c>
      <c r="J8" s="751">
        <v>12</v>
      </c>
      <c r="K8" s="752">
        <v>62.5</v>
      </c>
      <c r="L8" s="751">
        <v>12</v>
      </c>
      <c r="M8" s="752">
        <v>62.5</v>
      </c>
      <c r="N8" s="751">
        <v>13</v>
      </c>
      <c r="O8" s="752">
        <v>62.5</v>
      </c>
      <c r="P8" s="751">
        <v>13</v>
      </c>
      <c r="Q8" s="752">
        <v>62.5</v>
      </c>
      <c r="R8" s="753">
        <f t="shared" ref="R8:R12" si="0">+J8+L8+N8+P8</f>
        <v>50</v>
      </c>
      <c r="S8" s="754">
        <f t="shared" ref="S8:S12" si="1">+K8+M8+O8+Q8</f>
        <v>250</v>
      </c>
      <c r="T8">
        <f>+F8/R8</f>
        <v>7</v>
      </c>
    </row>
    <row r="9" spans="1:20" ht="36" customHeight="1" x14ac:dyDescent="0.25">
      <c r="A9" s="62"/>
      <c r="B9" s="63"/>
      <c r="C9" s="64"/>
      <c r="D9" s="527" t="s">
        <v>61</v>
      </c>
      <c r="E9" s="612" t="s">
        <v>320</v>
      </c>
      <c r="F9" s="612">
        <v>150</v>
      </c>
      <c r="G9" s="612">
        <v>150</v>
      </c>
      <c r="H9" s="757" t="s">
        <v>1627</v>
      </c>
      <c r="I9" s="586" t="s">
        <v>1628</v>
      </c>
      <c r="J9" s="56"/>
      <c r="K9" s="597"/>
      <c r="L9" s="56">
        <v>1</v>
      </c>
      <c r="M9" s="597">
        <v>75</v>
      </c>
      <c r="N9" s="56"/>
      <c r="O9" s="597"/>
      <c r="P9" s="56">
        <v>1</v>
      </c>
      <c r="Q9" s="597">
        <v>75</v>
      </c>
      <c r="R9" s="591">
        <f t="shared" si="0"/>
        <v>2</v>
      </c>
      <c r="S9" s="739">
        <f t="shared" si="1"/>
        <v>150</v>
      </c>
    </row>
    <row r="10" spans="1:20" ht="55.5" customHeight="1" x14ac:dyDescent="0.25">
      <c r="A10" s="62"/>
      <c r="B10" s="63"/>
      <c r="C10" s="64"/>
      <c r="D10" s="590" t="s">
        <v>63</v>
      </c>
      <c r="E10" s="612" t="s">
        <v>1598</v>
      </c>
      <c r="F10" s="612">
        <v>2800</v>
      </c>
      <c r="G10" s="612">
        <v>2000</v>
      </c>
      <c r="H10" s="757" t="s">
        <v>1626</v>
      </c>
      <c r="I10" s="586" t="s">
        <v>1628</v>
      </c>
      <c r="J10" s="56">
        <v>1</v>
      </c>
      <c r="K10" s="597">
        <v>500</v>
      </c>
      <c r="L10" s="56">
        <v>1</v>
      </c>
      <c r="M10" s="597">
        <v>500</v>
      </c>
      <c r="N10" s="56">
        <v>1</v>
      </c>
      <c r="O10" s="597">
        <v>500</v>
      </c>
      <c r="P10" s="56">
        <v>1</v>
      </c>
      <c r="Q10" s="597">
        <v>500</v>
      </c>
      <c r="R10" s="591">
        <f t="shared" si="0"/>
        <v>4</v>
      </c>
      <c r="S10" s="739">
        <f t="shared" si="1"/>
        <v>2000</v>
      </c>
    </row>
    <row r="11" spans="1:20" ht="35.25" customHeight="1" x14ac:dyDescent="0.25">
      <c r="A11" s="62"/>
      <c r="B11" s="63"/>
      <c r="C11" s="64"/>
      <c r="D11" s="527" t="s">
        <v>59</v>
      </c>
      <c r="E11" s="612" t="s">
        <v>319</v>
      </c>
      <c r="F11" s="612">
        <v>4</v>
      </c>
      <c r="G11" s="612">
        <v>20</v>
      </c>
      <c r="H11" s="758" t="s">
        <v>1629</v>
      </c>
      <c r="I11" s="759" t="s">
        <v>1594</v>
      </c>
      <c r="J11" s="56">
        <v>1</v>
      </c>
      <c r="K11" s="597">
        <v>5</v>
      </c>
      <c r="L11" s="56">
        <v>1</v>
      </c>
      <c r="M11" s="597">
        <v>5</v>
      </c>
      <c r="N11" s="56">
        <v>1</v>
      </c>
      <c r="O11" s="597">
        <v>5</v>
      </c>
      <c r="P11" s="56">
        <v>1</v>
      </c>
      <c r="Q11" s="597">
        <v>5</v>
      </c>
      <c r="R11" s="591">
        <f t="shared" si="0"/>
        <v>4</v>
      </c>
      <c r="S11" s="739">
        <f t="shared" si="1"/>
        <v>20</v>
      </c>
    </row>
    <row r="12" spans="1:20" s="372" customFormat="1" ht="32.25" customHeight="1" x14ac:dyDescent="0.25">
      <c r="A12" s="604"/>
      <c r="B12" s="369"/>
      <c r="C12" s="605"/>
      <c r="D12" s="527" t="s">
        <v>62</v>
      </c>
      <c r="E12" s="612" t="s">
        <v>1599</v>
      </c>
      <c r="F12" s="612">
        <f>1500+1491</f>
        <v>2991</v>
      </c>
      <c r="G12" s="612">
        <v>1510</v>
      </c>
      <c r="H12" s="760" t="s">
        <v>1595</v>
      </c>
      <c r="I12" s="761" t="s">
        <v>1630</v>
      </c>
      <c r="J12" s="56"/>
      <c r="K12" s="606"/>
      <c r="L12" s="56">
        <v>1</v>
      </c>
      <c r="M12" s="606">
        <v>1510</v>
      </c>
      <c r="N12" s="56"/>
      <c r="O12" s="606"/>
      <c r="P12" s="56"/>
      <c r="Q12" s="606"/>
      <c r="R12" s="607">
        <f t="shared" si="0"/>
        <v>1</v>
      </c>
      <c r="S12" s="740">
        <f t="shared" si="1"/>
        <v>1510</v>
      </c>
    </row>
    <row r="13" spans="1:20" ht="20.25" customHeight="1" x14ac:dyDescent="0.25">
      <c r="A13" s="62"/>
      <c r="B13" s="63"/>
      <c r="C13" s="64"/>
      <c r="D13" s="65"/>
      <c r="E13" s="65"/>
      <c r="F13" s="65"/>
      <c r="G13" s="65"/>
      <c r="H13" s="481"/>
      <c r="I13" s="66"/>
      <c r="J13" s="66"/>
      <c r="K13" s="67"/>
      <c r="L13" s="67"/>
      <c r="M13" s="67"/>
      <c r="N13" s="67"/>
      <c r="O13" s="67"/>
      <c r="P13" s="67"/>
      <c r="Q13" s="67"/>
      <c r="R13" s="546"/>
      <c r="S13" s="68">
        <f t="shared" ref="S13:S14" si="2">SUM(K13:Q13)</f>
        <v>0</v>
      </c>
    </row>
    <row r="14" spans="1:20" ht="20.25" customHeight="1" x14ac:dyDescent="0.25">
      <c r="A14" s="62"/>
      <c r="B14" s="63"/>
      <c r="C14" s="64"/>
      <c r="D14" s="65"/>
      <c r="E14" s="65"/>
      <c r="F14" s="65"/>
      <c r="G14" s="65"/>
      <c r="H14" s="481"/>
      <c r="I14" s="66"/>
      <c r="J14" s="66"/>
      <c r="K14" s="67"/>
      <c r="L14" s="67"/>
      <c r="M14" s="67"/>
      <c r="N14" s="67"/>
      <c r="O14" s="67"/>
      <c r="P14" s="67"/>
      <c r="Q14" s="67"/>
      <c r="R14" s="546"/>
      <c r="S14" s="68">
        <f t="shared" si="2"/>
        <v>0</v>
      </c>
    </row>
    <row r="15" spans="1:20" ht="15.75" x14ac:dyDescent="0.25">
      <c r="A15" s="861" t="s">
        <v>87</v>
      </c>
      <c r="B15" s="862"/>
      <c r="C15" s="876">
        <f>SUM(C7:C14)</f>
        <v>741779950</v>
      </c>
      <c r="D15" s="867" t="s">
        <v>88</v>
      </c>
      <c r="E15" s="867"/>
      <c r="F15" s="867"/>
      <c r="G15" s="867"/>
      <c r="H15" s="867"/>
      <c r="I15" s="868"/>
      <c r="J15" s="614"/>
      <c r="K15" s="721">
        <f>SUM(K7:K14)</f>
        <v>667.5</v>
      </c>
      <c r="L15" s="721"/>
      <c r="M15" s="721">
        <f t="shared" ref="M15:Q15" si="3">SUM(M7:M14)</f>
        <v>2252.5</v>
      </c>
      <c r="N15" s="721"/>
      <c r="O15" s="721">
        <f t="shared" si="3"/>
        <v>667.5</v>
      </c>
      <c r="P15" s="721"/>
      <c r="Q15" s="721">
        <f t="shared" si="3"/>
        <v>742.5</v>
      </c>
      <c r="R15" s="726"/>
      <c r="S15" s="68"/>
    </row>
    <row r="16" spans="1:20" ht="16.5" thickBot="1" x14ac:dyDescent="0.3">
      <c r="A16" s="863"/>
      <c r="B16" s="864"/>
      <c r="C16" s="877"/>
      <c r="D16" s="869" t="s">
        <v>89</v>
      </c>
      <c r="E16" s="869"/>
      <c r="F16" s="869"/>
      <c r="G16" s="869"/>
      <c r="H16" s="869"/>
      <c r="I16" s="869"/>
      <c r="J16" s="869"/>
      <c r="K16" s="869"/>
      <c r="L16" s="869"/>
      <c r="M16" s="869"/>
      <c r="N16" s="869"/>
      <c r="O16" s="869"/>
      <c r="P16" s="869"/>
      <c r="Q16" s="870"/>
      <c r="R16" s="615"/>
      <c r="S16" s="725">
        <f>SUM(K15:Q15)</f>
        <v>4330</v>
      </c>
    </row>
  </sheetData>
  <mergeCells count="17">
    <mergeCell ref="A15:B16"/>
    <mergeCell ref="C15:C16"/>
    <mergeCell ref="D15:I15"/>
    <mergeCell ref="D16:Q16"/>
    <mergeCell ref="A7:A8"/>
    <mergeCell ref="L6:M6"/>
    <mergeCell ref="A1:S1"/>
    <mergeCell ref="A2:S2"/>
    <mergeCell ref="A3:S3"/>
    <mergeCell ref="A4:S4"/>
    <mergeCell ref="A5:C5"/>
    <mergeCell ref="D5:S5"/>
    <mergeCell ref="J6:K6"/>
    <mergeCell ref="E6:F6"/>
    <mergeCell ref="R6:S6"/>
    <mergeCell ref="P6:Q6"/>
    <mergeCell ref="N6:O6"/>
  </mergeCells>
  <printOptions horizontalCentered="1"/>
  <pageMargins left="0.23622047244094491" right="0.23622047244094491" top="0.74803149606299213" bottom="0.74803149606299213" header="0.31496062992125984" footer="0.31496062992125984"/>
  <pageSetup paperSize="14" scale="7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2</vt:i4>
      </vt:variant>
    </vt:vector>
  </HeadingPairs>
  <TitlesOfParts>
    <vt:vector size="17" baseType="lpstr">
      <vt:lpstr>PLAN INDICATIVO 2020- 2023 </vt:lpstr>
      <vt:lpstr>Agrupación</vt:lpstr>
      <vt:lpstr>PLAN IND</vt:lpstr>
      <vt:lpstr>Hoja1</vt:lpstr>
      <vt:lpstr>FV</vt:lpstr>
      <vt:lpstr>P1</vt:lpstr>
      <vt:lpstr>P2</vt:lpstr>
      <vt:lpstr>P3</vt:lpstr>
      <vt:lpstr>P4</vt:lpstr>
      <vt:lpstr>PL</vt:lpstr>
      <vt:lpstr>EP</vt:lpstr>
      <vt:lpstr>PR</vt:lpstr>
      <vt:lpstr>IND</vt:lpstr>
      <vt:lpstr>M</vt:lpstr>
      <vt:lpstr>PA</vt:lpstr>
      <vt:lpstr>'PLAN INDICATIVO 2020- 2023 '!Área_de_impresión</vt:lpstr>
      <vt:lpstr>'PLAN INDICATIVO 2020- 2023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Monica Villamil Gallego</dc:creator>
  <cp:lastModifiedBy>Maria Monica Villamil Gallego</cp:lastModifiedBy>
  <cp:lastPrinted>2020-06-23T14:29:55Z</cp:lastPrinted>
  <dcterms:created xsi:type="dcterms:W3CDTF">2017-11-27T12:48:55Z</dcterms:created>
  <dcterms:modified xsi:type="dcterms:W3CDTF">2020-06-26T19:36:48Z</dcterms:modified>
</cp:coreProperties>
</file>