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10.1.10.2\Planeacion\3. SUB PROYECTOS Y GESTION\PROYECCIONES PRESUPUESTALES 2020-2023\EDUCACIÓN\"/>
    </mc:Choice>
  </mc:AlternateContent>
  <bookViews>
    <workbookView xWindow="0" yWindow="0" windowWidth="28800" windowHeight="11835" activeTab="4"/>
  </bookViews>
  <sheets>
    <sheet name="COBERTURA" sheetId="1" r:id="rId1"/>
    <sheet name="PAE" sheetId="5" r:id="rId2"/>
    <sheet name="PAE RESUMIDO X FUENTE" sheetId="6" r:id="rId3"/>
    <sheet name="CALIDAD" sheetId="8" r:id="rId4"/>
    <sheet name="EDUCACIÓN INICAL" sheetId="3" r:id="rId5"/>
    <sheet name="EDUCA SUPERIOR" sheetId="7" r:id="rId6"/>
    <sheet name="RECURSOS" sheetId="2" r:id="rId7"/>
    <sheet name="COVID" sheetId="4" r:id="rId8"/>
  </sheets>
  <externalReferences>
    <externalReference r:id="rId9"/>
  </externalReferenc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15" i="3" l="1"/>
  <c r="L14" i="3"/>
  <c r="L13" i="3"/>
  <c r="L10" i="3"/>
  <c r="L9" i="3"/>
  <c r="L8" i="3"/>
  <c r="L7" i="3"/>
  <c r="M36" i="8" l="1"/>
  <c r="K36" i="8"/>
  <c r="I36" i="8"/>
  <c r="O35" i="8"/>
  <c r="O34" i="8"/>
  <c r="O33" i="8"/>
  <c r="O32" i="8"/>
  <c r="O31" i="8"/>
  <c r="O29" i="8"/>
  <c r="H27" i="8"/>
  <c r="O27" i="8" s="1"/>
  <c r="O26" i="8"/>
  <c r="N24" i="8"/>
  <c r="J24" i="8"/>
  <c r="O23" i="8"/>
  <c r="O22" i="8"/>
  <c r="O21" i="8"/>
  <c r="N17" i="8"/>
  <c r="O17" i="8" s="1"/>
  <c r="C17" i="8"/>
  <c r="C36" i="8" s="1"/>
  <c r="N16" i="8"/>
  <c r="L16" i="8"/>
  <c r="J16" i="8"/>
  <c r="O16" i="8" s="1"/>
  <c r="H16" i="8"/>
  <c r="H15" i="8"/>
  <c r="N13" i="8"/>
  <c r="O13" i="8" s="1"/>
  <c r="L13" i="8"/>
  <c r="J13" i="8"/>
  <c r="O10" i="8"/>
  <c r="O7" i="8"/>
  <c r="N36" i="8" l="1"/>
  <c r="L36" i="8"/>
  <c r="J36" i="8"/>
  <c r="H36" i="8"/>
  <c r="O15" i="8"/>
  <c r="O24" i="8"/>
  <c r="O36" i="8" l="1"/>
  <c r="L21" i="7"/>
  <c r="C18" i="7"/>
  <c r="L17" i="7"/>
  <c r="L16" i="7"/>
  <c r="L15" i="7"/>
  <c r="L14" i="7"/>
  <c r="L13" i="7"/>
  <c r="L12" i="7"/>
  <c r="L11" i="7"/>
  <c r="L10" i="7"/>
  <c r="L9" i="7"/>
  <c r="H8" i="7"/>
  <c r="L8" i="7" s="1"/>
  <c r="K7" i="7"/>
  <c r="K18" i="7" s="1"/>
  <c r="K22" i="7" s="1"/>
  <c r="J7" i="7"/>
  <c r="J18" i="7" s="1"/>
  <c r="J22" i="7" s="1"/>
  <c r="I7" i="7"/>
  <c r="I18" i="7" s="1"/>
  <c r="I22" i="7" s="1"/>
  <c r="H7" i="7"/>
  <c r="H18" i="7" l="1"/>
  <c r="H22" i="7" s="1"/>
  <c r="L7" i="7"/>
  <c r="L18" i="7" s="1"/>
  <c r="N19" i="6"/>
  <c r="L19" i="6"/>
  <c r="J19" i="6"/>
  <c r="I19" i="6"/>
  <c r="H19" i="6"/>
  <c r="C19" i="6"/>
  <c r="O18" i="6"/>
  <c r="O17" i="6"/>
  <c r="P10" i="6"/>
  <c r="P7" i="6"/>
  <c r="P20" i="6" s="1"/>
  <c r="N30" i="5" l="1"/>
  <c r="L30" i="5"/>
  <c r="J30" i="5"/>
  <c r="H30" i="5"/>
  <c r="H31" i="5" s="1"/>
  <c r="P23" i="5"/>
  <c r="N22" i="5"/>
  <c r="L22" i="5"/>
  <c r="J22" i="5"/>
  <c r="H22" i="5"/>
  <c r="C22" i="5"/>
  <c r="O21" i="5"/>
  <c r="O20" i="5"/>
  <c r="O19" i="5"/>
  <c r="O17" i="5"/>
  <c r="O30" i="5" l="1"/>
  <c r="O34" i="4" l="1"/>
  <c r="M34" i="4"/>
  <c r="K34" i="4"/>
  <c r="I34" i="4"/>
  <c r="P34" i="4" s="1"/>
  <c r="C34" i="4"/>
  <c r="P33" i="4"/>
  <c r="P32" i="4"/>
  <c r="P31" i="4"/>
  <c r="P30" i="4"/>
  <c r="P29" i="4"/>
  <c r="P28" i="4"/>
  <c r="P27" i="4"/>
  <c r="P26" i="4"/>
  <c r="P25" i="4"/>
  <c r="P24" i="4"/>
  <c r="P23" i="4"/>
  <c r="P22" i="4"/>
  <c r="P21" i="4"/>
  <c r="P20" i="4"/>
  <c r="P19" i="4"/>
  <c r="P18" i="4"/>
  <c r="P17" i="4"/>
  <c r="P16" i="4"/>
  <c r="P15" i="4"/>
  <c r="P14" i="4"/>
  <c r="P13" i="4"/>
  <c r="P12" i="4"/>
  <c r="P11" i="4"/>
  <c r="P10" i="4"/>
  <c r="P9" i="4"/>
  <c r="P8" i="4"/>
  <c r="P7" i="4"/>
  <c r="M80" i="2" l="1"/>
  <c r="M81" i="2" s="1"/>
  <c r="M82" i="2" s="1"/>
  <c r="L80" i="2"/>
  <c r="K80" i="2"/>
  <c r="J80" i="2"/>
  <c r="J81" i="2" s="1"/>
  <c r="J82" i="2" s="1"/>
  <c r="I80" i="2"/>
  <c r="I81" i="2" s="1"/>
  <c r="I82" i="2" s="1"/>
  <c r="H80" i="2"/>
  <c r="H81" i="2" s="1"/>
  <c r="H82" i="2" s="1"/>
  <c r="N79" i="2"/>
  <c r="M79" i="2"/>
  <c r="K79" i="2"/>
  <c r="J79" i="2"/>
  <c r="I79" i="2"/>
  <c r="H79" i="2"/>
  <c r="O78" i="2"/>
  <c r="N74" i="2"/>
  <c r="M74" i="2"/>
  <c r="K74" i="2"/>
  <c r="J74" i="2"/>
  <c r="I74" i="2"/>
  <c r="H74" i="2"/>
  <c r="C74" i="2"/>
  <c r="O73" i="2"/>
  <c r="O72" i="2"/>
  <c r="O71" i="2"/>
  <c r="O70" i="2"/>
  <c r="O69" i="2"/>
  <c r="O68" i="2"/>
  <c r="O67" i="2"/>
  <c r="O66" i="2"/>
  <c r="O65" i="2"/>
  <c r="O64" i="2"/>
  <c r="O63" i="2"/>
  <c r="O62" i="2"/>
  <c r="O61" i="2"/>
  <c r="O60" i="2"/>
  <c r="O59" i="2"/>
  <c r="O58" i="2"/>
  <c r="N57" i="2"/>
  <c r="O57" i="2" s="1"/>
  <c r="O56" i="2"/>
  <c r="O55" i="2"/>
  <c r="O54" i="2"/>
  <c r="O53" i="2"/>
  <c r="O52" i="2"/>
  <c r="O51" i="2"/>
  <c r="O50" i="2"/>
  <c r="O49" i="2"/>
  <c r="O48" i="2"/>
  <c r="O47" i="2"/>
  <c r="O46" i="2"/>
  <c r="O45" i="2"/>
  <c r="O44" i="2"/>
  <c r="O43" i="2"/>
  <c r="O42" i="2"/>
  <c r="O41" i="2"/>
  <c r="O40" i="2"/>
  <c r="O39" i="2"/>
  <c r="O38" i="2"/>
  <c r="O37" i="2"/>
  <c r="O36" i="2"/>
  <c r="O35" i="2"/>
  <c r="O34" i="2"/>
  <c r="O33" i="2"/>
  <c r="O32" i="2"/>
  <c r="O31" i="2"/>
  <c r="O30" i="2"/>
  <c r="O29" i="2"/>
  <c r="O28" i="2"/>
  <c r="O27" i="2"/>
  <c r="O26" i="2"/>
  <c r="O25" i="2"/>
  <c r="O24" i="2"/>
  <c r="O23" i="2"/>
  <c r="O22" i="2"/>
  <c r="O21" i="2"/>
  <c r="O20" i="2"/>
  <c r="O19" i="2"/>
  <c r="O18" i="2"/>
  <c r="O17" i="2"/>
  <c r="O16" i="2"/>
  <c r="O14" i="2"/>
  <c r="O12" i="2"/>
  <c r="O11" i="2"/>
  <c r="N10" i="2"/>
  <c r="O10" i="2" s="1"/>
  <c r="L10" i="2"/>
  <c r="L74" i="2" s="1"/>
  <c r="O9" i="2"/>
  <c r="O8" i="2"/>
  <c r="O7" i="2"/>
  <c r="O75" i="2" l="1"/>
  <c r="K81" i="2"/>
  <c r="K82" i="2" s="1"/>
  <c r="L79" i="2"/>
  <c r="L81" i="2" s="1"/>
  <c r="L82" i="2" s="1"/>
  <c r="N80" i="2"/>
  <c r="O79" i="2" l="1"/>
  <c r="N81" i="2"/>
  <c r="O80" i="2"/>
  <c r="N82" i="2" l="1"/>
  <c r="O81" i="2"/>
  <c r="O82" i="2" s="1"/>
  <c r="O29" i="1" l="1"/>
  <c r="O27" i="1"/>
  <c r="O24" i="1"/>
  <c r="O23" i="1"/>
  <c r="O22" i="1"/>
  <c r="N19" i="1"/>
  <c r="L19" i="1"/>
  <c r="J19" i="1"/>
  <c r="O19" i="1" s="1"/>
  <c r="O18" i="1"/>
  <c r="O17" i="1"/>
  <c r="O16" i="1"/>
  <c r="N15" i="1"/>
  <c r="L15" i="1"/>
  <c r="J15" i="1"/>
  <c r="N14" i="1"/>
  <c r="N28" i="1" s="1"/>
  <c r="N30" i="1" s="1"/>
  <c r="L14" i="1"/>
  <c r="L28" i="1" s="1"/>
  <c r="L30" i="1" s="1"/>
  <c r="J14" i="1"/>
  <c r="O13" i="1"/>
  <c r="C13" i="1"/>
  <c r="C28" i="1" s="1"/>
  <c r="H12" i="1"/>
  <c r="O12" i="1" s="1"/>
  <c r="J10" i="1"/>
  <c r="H10" i="1"/>
  <c r="H9" i="1"/>
  <c r="O9" i="1" s="1"/>
  <c r="O8" i="1"/>
  <c r="H8" i="1"/>
  <c r="O7" i="1"/>
  <c r="O14" i="1" l="1"/>
  <c r="O15" i="1"/>
  <c r="O10" i="1"/>
  <c r="H28" i="1"/>
  <c r="H30" i="1" s="1"/>
  <c r="J28" i="1"/>
  <c r="J30" i="1" s="1"/>
  <c r="O30" i="1" l="1"/>
  <c r="O28" i="1"/>
  <c r="O32" i="1" s="1"/>
</calcChain>
</file>

<file path=xl/comments1.xml><?xml version="1.0" encoding="utf-8"?>
<comments xmlns="http://schemas.openxmlformats.org/spreadsheetml/2006/main">
  <authors>
    <author>Luz Jenny Villada Restrepo</author>
  </authors>
  <commentList>
    <comment ref="C13" authorId="0" shapeId="0">
      <text>
        <r>
          <rPr>
            <b/>
            <sz val="9"/>
            <color indexed="81"/>
            <rFont val="Tahoma"/>
            <family val="2"/>
          </rPr>
          <t>En la Ejecución del presupuesto se tienen 1,991,679,975
Pero el plan plurianual lo supera en 1,269,786,112</t>
        </r>
      </text>
    </comment>
    <comment ref="H13" authorId="0" shapeId="0">
      <text>
        <r>
          <rPr>
            <b/>
            <sz val="9"/>
            <color indexed="81"/>
            <rFont val="Tahoma"/>
            <family val="2"/>
          </rPr>
          <t>En la Ejecución del presupuesto se tienen 1,991,679,975
Pero el plan plurianual lo supera en 1,269,786,112</t>
        </r>
      </text>
    </comment>
  </commentList>
</comments>
</file>

<file path=xl/comments2.xml><?xml version="1.0" encoding="utf-8"?>
<comments xmlns="http://schemas.openxmlformats.org/spreadsheetml/2006/main">
  <authors>
    <author>Luz Jenny Villada Restrepo</author>
  </authors>
  <commentList>
    <comment ref="B17" authorId="0" shapeId="0">
      <text>
        <r>
          <rPr>
            <b/>
            <sz val="9"/>
            <color indexed="81"/>
            <rFont val="Tahoma"/>
            <family val="2"/>
          </rPr>
          <t>Los 115,600,000 Estan en el proyecto de Educación superior</t>
        </r>
      </text>
    </comment>
  </commentList>
</comments>
</file>

<file path=xl/comments3.xml><?xml version="1.0" encoding="utf-8"?>
<comments xmlns="http://schemas.openxmlformats.org/spreadsheetml/2006/main">
  <authors>
    <author>Luz Jenny Villada Restrepo</author>
  </authors>
  <commentList>
    <comment ref="J7" authorId="0" shapeId="0">
      <text>
        <r>
          <rPr>
            <b/>
            <sz val="9"/>
            <color indexed="81"/>
            <rFont val="Tahoma"/>
            <family val="2"/>
          </rPr>
          <t>Dios menos 1,751,000,000</t>
        </r>
      </text>
    </comment>
    <comment ref="J10" authorId="0" shapeId="0">
      <text>
        <r>
          <rPr>
            <b/>
            <sz val="9"/>
            <color indexed="81"/>
            <rFont val="Tahoma"/>
            <family val="2"/>
          </rPr>
          <t>696219922</t>
        </r>
      </text>
    </comment>
    <comment ref="H14" authorId="0" shapeId="0">
      <text>
        <r>
          <rPr>
            <b/>
            <sz val="9"/>
            <color indexed="81"/>
            <rFont val="Tahoma"/>
            <family val="2"/>
          </rPr>
          <t>Se baja 1,537,876,274, para cuadrar el presupuesto plurianual</t>
        </r>
      </text>
    </comment>
    <comment ref="J14" authorId="0" shapeId="0">
      <text>
        <r>
          <rPr>
            <b/>
            <sz val="9"/>
            <color indexed="81"/>
            <rFont val="Tahoma"/>
            <family val="2"/>
          </rPr>
          <t>1931621950</t>
        </r>
      </text>
    </comment>
    <comment ref="L18" authorId="0" shapeId="0">
      <text>
        <r>
          <rPr>
            <b/>
            <sz val="9"/>
            <color indexed="81"/>
            <rFont val="Tahoma"/>
            <family val="2"/>
          </rPr>
          <t>Luz Jenny Villada Restrepo: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<sst xmlns="http://schemas.openxmlformats.org/spreadsheetml/2006/main" count="815" uniqueCount="290">
  <si>
    <t xml:space="preserve">PROYECCIÓN PRESUPUESTAL 2020- 2023 </t>
  </si>
  <si>
    <r>
      <rPr>
        <b/>
        <sz val="12"/>
        <color theme="1"/>
        <rFont val="Calibri"/>
        <family val="2"/>
        <scheme val="minor"/>
      </rPr>
      <t>NOMBRE DEL PROYECTO DE INVERSIÓN</t>
    </r>
    <r>
      <rPr>
        <b/>
        <sz val="14"/>
        <color theme="1"/>
        <rFont val="Calibri"/>
        <family val="2"/>
        <scheme val="minor"/>
      </rPr>
      <t xml:space="preserve">:  </t>
    </r>
    <r>
      <rPr>
        <b/>
        <u/>
        <sz val="14"/>
        <color theme="1"/>
        <rFont val="Calibri"/>
        <family val="2"/>
        <scheme val="minor"/>
      </rPr>
      <t>Administración de la Cobertura Educativa con Oportunidad en el Municipio de Itagüí</t>
    </r>
  </si>
  <si>
    <r>
      <rPr>
        <b/>
        <sz val="12"/>
        <color theme="1"/>
        <rFont val="Calibri"/>
        <family val="2"/>
        <scheme val="minor"/>
      </rPr>
      <t>UNIDAD ADMINISTRATIVA RESPONSABLE</t>
    </r>
    <r>
      <rPr>
        <b/>
        <sz val="14"/>
        <color theme="1"/>
        <rFont val="Calibri"/>
        <family val="2"/>
        <scheme val="minor"/>
      </rPr>
      <t>: ___</t>
    </r>
    <r>
      <rPr>
        <b/>
        <u/>
        <sz val="14"/>
        <color theme="1"/>
        <rFont val="Calibri"/>
        <family val="2"/>
        <scheme val="minor"/>
      </rPr>
      <t>Secretaría de Educación</t>
    </r>
  </si>
  <si>
    <t>PROYECTO PRIMER SEMESTREL</t>
  </si>
  <si>
    <t>PROYECTO NUEVO ITAGUI CIUDAD DE OPORTUNIDADES</t>
  </si>
  <si>
    <t xml:space="preserve">NOMBRE DEL PROYECTO PRIMER SEMESTRE </t>
  </si>
  <si>
    <t xml:space="preserve">RUBRO PRESUPUESTAL </t>
  </si>
  <si>
    <t xml:space="preserve">EJECUCIÓN PRESUPUESTAL A JUNIO </t>
  </si>
  <si>
    <t xml:space="preserve">INDICADOR DE PRODUCTO </t>
  </si>
  <si>
    <t xml:space="preserve">ACTIVIDADES </t>
  </si>
  <si>
    <t xml:space="preserve">FUENTES DE VERIFICACIÓN </t>
  </si>
  <si>
    <t>Fuente</t>
  </si>
  <si>
    <t xml:space="preserve">VALOR 2020 </t>
  </si>
  <si>
    <t>VALOR 2021</t>
  </si>
  <si>
    <t>VALOR 2022</t>
  </si>
  <si>
    <t>VALOR 2023</t>
  </si>
  <si>
    <t>TOTAL</t>
  </si>
  <si>
    <t>FORTALECIMIENTO CALIDAD EDUCATIVA POR UN ITAGUI SOSTENIBLE</t>
  </si>
  <si>
    <t>09040101020105  01</t>
  </si>
  <si>
    <t>Instituciones Beneficiadas con chaquetas prom para el grado 11.</t>
  </si>
  <si>
    <t xml:space="preserve">Entregar chaquetas prom a los estudiantes de 11° </t>
  </si>
  <si>
    <t>Resoluciones de Transferencias de recursos</t>
  </si>
  <si>
    <t>01</t>
  </si>
  <si>
    <t>Kit escolares para los estudiantes de las IE que pertenecen a poblaciones vulnerables.</t>
  </si>
  <si>
    <t>Dotar con Kit escolares a estudiantes en condiciones de vulnerabilidad</t>
  </si>
  <si>
    <t>Informes de entrega de Kit escolares</t>
  </si>
  <si>
    <t>09040101020114  02</t>
  </si>
  <si>
    <t>Estudiantes de las  IE con Discapacidad, trastornos del aprendizaje, capacidades y/o talentos excepcionales  atendidos, según demanda.</t>
  </si>
  <si>
    <t>Atender a la población estudiantil  con discapacidad, trastornos del aprendizaje y talentos excepcionales  de acuerdo conla normativa vigente</t>
  </si>
  <si>
    <t>* Informe de seguimiento población atendida.
* Reporte SIMAT</t>
  </si>
  <si>
    <t>02</t>
  </si>
  <si>
    <t>09040101020115  01</t>
  </si>
  <si>
    <t>09040101020115  02</t>
  </si>
  <si>
    <t>09040101020119  01</t>
  </si>
  <si>
    <t>Población  atendida con cupos escolares que demande el servicio educativo.</t>
  </si>
  <si>
    <t>Realizar seguimiento al proceso de matrícula escolar</t>
  </si>
  <si>
    <t>Informe de seguimiento a la matrícla</t>
  </si>
  <si>
    <t>09040101020133  01</t>
  </si>
  <si>
    <t>Arrendar aulas provisionales para la prestación del servicio educativo.</t>
  </si>
  <si>
    <t>Contrato de arrendamiento.</t>
  </si>
  <si>
    <t>Población del Sistema de Responsabilidad Penal de Adolescentes (RSPA) atendida</t>
  </si>
  <si>
    <t xml:space="preserve">Gestionar la atención en el servicio educativo oficial,  para la Poblacion perteneciente al SRPA </t>
  </si>
  <si>
    <t>Reporte SIMAT</t>
  </si>
  <si>
    <t xml:space="preserve">Instituciones educativas nuevas,  dotadas con  mobiliario escolar </t>
  </si>
  <si>
    <t>Entregar dotación de mobiliario escolar a las nuevas Instituciones Educativas Construidas</t>
  </si>
  <si>
    <t>Informe de dotación entregada a las IE</t>
  </si>
  <si>
    <t>Instituciones Educativas dotadas con reposición de mobiliario escolar</t>
  </si>
  <si>
    <t>Reponer mobiliario escolar en las instituciones educativas</t>
  </si>
  <si>
    <t>Instituciones Educativas Oficiales  que implementan trayectorias educativas.</t>
  </si>
  <si>
    <t>Acompañar a las Instituciones Educativas en el desarrollo de acciones de permanencia</t>
  </si>
  <si>
    <t>Informe de acompañamiento</t>
  </si>
  <si>
    <t>Instituciones Educativas oficiales con estudiantes en extraedad que atienden con modelos flexibles</t>
  </si>
  <si>
    <t>Acompañar el desarrollo de los modelos educativos flexibles en las Instituciones Educativas Oficiales</t>
  </si>
  <si>
    <t>Informe de Acompañamiento</t>
  </si>
  <si>
    <t>Estudiantes beneficiados con tiquetes de movilidad estudiantil</t>
  </si>
  <si>
    <t>Gestionar la adquisición de tiquetes de movilidad</t>
  </si>
  <si>
    <t>Informe de tiquetes entregados</t>
  </si>
  <si>
    <t>TOTAL :</t>
  </si>
  <si>
    <t xml:space="preserve">TOTAL POR VIGENCIAS </t>
  </si>
  <si>
    <t>VALOR PAE (HACE PARTE DE ESTE PROGRAMA</t>
  </si>
  <si>
    <t>PLAN PLURIANUAL</t>
  </si>
  <si>
    <t xml:space="preserve">VALOR TOTAL DEL PROYECTO </t>
  </si>
  <si>
    <r>
      <rPr>
        <b/>
        <sz val="12"/>
        <color theme="1"/>
        <rFont val="Calibri"/>
        <family val="2"/>
        <scheme val="minor"/>
      </rPr>
      <t>NOMBRE DEL PROYECTO DE INVERSIÓN</t>
    </r>
    <r>
      <rPr>
        <b/>
        <sz val="14"/>
        <color theme="1"/>
        <rFont val="Calibri"/>
        <family val="2"/>
        <scheme val="minor"/>
      </rPr>
      <t xml:space="preserve">:  </t>
    </r>
    <r>
      <rPr>
        <b/>
        <u/>
        <sz val="14"/>
        <color theme="1"/>
        <rFont val="Calibri"/>
        <family val="2"/>
        <scheme val="minor"/>
      </rPr>
      <t>Administración de los procesos de apoyo al servicio educativo en el Municipio de Itagüí</t>
    </r>
  </si>
  <si>
    <r>
      <rPr>
        <b/>
        <sz val="12"/>
        <color theme="1"/>
        <rFont val="Calibri"/>
        <family val="2"/>
        <scheme val="minor"/>
      </rPr>
      <t>UNIDAD ADMINISTRATIVA RESPONSABLE</t>
    </r>
    <r>
      <rPr>
        <b/>
        <sz val="14"/>
        <color theme="1"/>
        <rFont val="Calibri"/>
        <family val="2"/>
        <scheme val="minor"/>
      </rPr>
      <t xml:space="preserve">:  </t>
    </r>
    <r>
      <rPr>
        <b/>
        <u/>
        <sz val="14"/>
        <color theme="1"/>
        <rFont val="Calibri"/>
        <family val="2"/>
        <scheme val="minor"/>
      </rPr>
      <t>Secretaría de Educación</t>
    </r>
  </si>
  <si>
    <t xml:space="preserve">VALOR TOTAL  </t>
  </si>
  <si>
    <t>PRESTACION DEL SERVICIO DE EDUCACION PARA TODOS CON INCLUSION Y EQUIDAD</t>
  </si>
  <si>
    <t>09040101010101  42</t>
  </si>
  <si>
    <t xml:space="preserve">Instituciones Educativas oficiales  Intervenidas para mejorar los procesos </t>
  </si>
  <si>
    <t>Desarrollar procesos de apoyo para la prestación del servicio educativo</t>
  </si>
  <si>
    <t xml:space="preserve">Informes de apoyo realizado </t>
  </si>
  <si>
    <t>42</t>
  </si>
  <si>
    <t>09040101010109  01</t>
  </si>
  <si>
    <t>09040101010131  01</t>
  </si>
  <si>
    <t>PRESTACION DEL SERVICIO DE EDUCACION -CUOTA DE ADMINISTRACION</t>
  </si>
  <si>
    <t>09040101010501  01</t>
  </si>
  <si>
    <t>ADMINISTRACION DE LA EDUCACION Y COMPENSACIÓN EN LA PRESTACION DEL SERVICIO EDUCATIVO</t>
  </si>
  <si>
    <t>09040101010601  01</t>
  </si>
  <si>
    <t>09040101010601  02</t>
  </si>
  <si>
    <t>09040101010602  01</t>
  </si>
  <si>
    <t>09040101010602  02</t>
  </si>
  <si>
    <t xml:space="preserve"> '02</t>
  </si>
  <si>
    <t>09040101010603  01</t>
  </si>
  <si>
    <t>09040101010603  02</t>
  </si>
  <si>
    <t>Instituciones educativas oficiales con diagnóstico de clima laboral.</t>
  </si>
  <si>
    <t>Diagnosticar el clima laboral en las Institutuciones Educativas Oficiales</t>
  </si>
  <si>
    <t>Informe de Diagnóstico de clima laboral en las IE Oficiales de Itagüí</t>
  </si>
  <si>
    <t>ADMINISTRACION DE LA EDUCACION-NOMINA DIRECTIVOS DOCENTES</t>
  </si>
  <si>
    <t>09040101010201  02</t>
  </si>
  <si>
    <t>Nóminas pagadas oportunamente  a los  directivos,  docentes y administrativos</t>
  </si>
  <si>
    <t>Realizar y pagar  la nómina y presetaciones a los directivos docentes</t>
  </si>
  <si>
    <t>Informes de nómina de directivos liquidadas y pagadas</t>
  </si>
  <si>
    <t>09040101010202  02</t>
  </si>
  <si>
    <t>09040101010203  02</t>
  </si>
  <si>
    <t>09040101010206  02</t>
  </si>
  <si>
    <t>09040101010207  02</t>
  </si>
  <si>
    <t>09040101010209  02</t>
  </si>
  <si>
    <t>09040101010210  02</t>
  </si>
  <si>
    <t>09040101010211  02</t>
  </si>
  <si>
    <t>09040101010212  02</t>
  </si>
  <si>
    <t>09040101010213  02</t>
  </si>
  <si>
    <t>09040101010214  02</t>
  </si>
  <si>
    <t>09040101010216  02</t>
  </si>
  <si>
    <t>09040101010218  05</t>
  </si>
  <si>
    <t>09040101010219  05</t>
  </si>
  <si>
    <t>09040101010223  02</t>
  </si>
  <si>
    <t>09040101010224  02</t>
  </si>
  <si>
    <t>09040101010226  02</t>
  </si>
  <si>
    <t>09040101010231  02</t>
  </si>
  <si>
    <t>ADMINISTRACION DE LA EDUCACION-NOMINA DOCENTES</t>
  </si>
  <si>
    <t>09040101010301  02</t>
  </si>
  <si>
    <t>Realizar y pagar  la nómina y presetaciones a los docentes</t>
  </si>
  <si>
    <t>Informes de nómina de Docentes liquidadas y pagadas</t>
  </si>
  <si>
    <t>09040101010302  02</t>
  </si>
  <si>
    <t>09040101010303  02</t>
  </si>
  <si>
    <t>09040101010304  02</t>
  </si>
  <si>
    <t>09040101010305  02</t>
  </si>
  <si>
    <t>09040101010306  02</t>
  </si>
  <si>
    <t>09040101010307  02</t>
  </si>
  <si>
    <t>09040101010309  02</t>
  </si>
  <si>
    <t>09040101010310  02</t>
  </si>
  <si>
    <t>09040101010311  02</t>
  </si>
  <si>
    <t>09040101010312  02</t>
  </si>
  <si>
    <t>09040101010313  02</t>
  </si>
  <si>
    <t>09040101010316  02</t>
  </si>
  <si>
    <t>09040101010317  05</t>
  </si>
  <si>
    <t>09040101010318  05</t>
  </si>
  <si>
    <t>09040101010322  02</t>
  </si>
  <si>
    <t>09040101010323  02</t>
  </si>
  <si>
    <t>09040101010324  02</t>
  </si>
  <si>
    <t>09040101010326  02</t>
  </si>
  <si>
    <t>09040101010330  02</t>
  </si>
  <si>
    <t>09040101010336  02</t>
  </si>
  <si>
    <t>ADMINISTRACION DE LA EDUCACION- NOMINA PERSONAL ADMINISTRATIVO</t>
  </si>
  <si>
    <t>09040101010401  02</t>
  </si>
  <si>
    <t>Pagar la nómina y presetaciones al personal administrativo</t>
  </si>
  <si>
    <t>Informes de nómina de Administrativos liquidadas y pagadas</t>
  </si>
  <si>
    <t>09040101010403  02</t>
  </si>
  <si>
    <t>09040101010404  02</t>
  </si>
  <si>
    <t>09040101010405  02</t>
  </si>
  <si>
    <t>09040101010407  02</t>
  </si>
  <si>
    <t>09040101010408  02</t>
  </si>
  <si>
    <t>09040101010409  02</t>
  </si>
  <si>
    <t>09040101010410  02</t>
  </si>
  <si>
    <t>09040101010411  02</t>
  </si>
  <si>
    <t>09040101010413  02</t>
  </si>
  <si>
    <t>09040101010414  02</t>
  </si>
  <si>
    <t>09040101010415  02</t>
  </si>
  <si>
    <t>09040101010416  02</t>
  </si>
  <si>
    <t>09040101010420  02</t>
  </si>
  <si>
    <t>09040101010421  02</t>
  </si>
  <si>
    <t>09040101010422  02</t>
  </si>
  <si>
    <t>09040101010423  02</t>
  </si>
  <si>
    <t>Plan Prurianual</t>
  </si>
  <si>
    <t>Acti 1 y 2</t>
  </si>
  <si>
    <t>Nominas</t>
  </si>
  <si>
    <t>Suma</t>
  </si>
  <si>
    <r>
      <rPr>
        <b/>
        <sz val="12"/>
        <color theme="1"/>
        <rFont val="Calibri"/>
        <family val="2"/>
        <scheme val="minor"/>
      </rPr>
      <t>NOMBRE DEL PROYECTO DE INVERSIÓN</t>
    </r>
    <r>
      <rPr>
        <b/>
        <sz val="14"/>
        <color theme="1"/>
        <rFont val="Calibri"/>
        <family val="2"/>
        <scheme val="minor"/>
      </rPr>
      <t xml:space="preserve">:   </t>
    </r>
    <r>
      <rPr>
        <b/>
        <u/>
        <sz val="14"/>
        <color theme="1"/>
        <rFont val="Calibri"/>
        <family val="2"/>
        <scheme val="minor"/>
      </rPr>
      <t>Avanzar hacia una educación inicial en el marco de la integralidad</t>
    </r>
  </si>
  <si>
    <r>
      <rPr>
        <b/>
        <sz val="12"/>
        <color theme="1"/>
        <rFont val="Calibri"/>
        <family val="2"/>
        <scheme val="minor"/>
      </rPr>
      <t>UNIDAD ADMINISTRATIVA RESPONSABLE</t>
    </r>
    <r>
      <rPr>
        <b/>
        <sz val="14"/>
        <color theme="1"/>
        <rFont val="Calibri"/>
        <family val="2"/>
        <scheme val="minor"/>
      </rPr>
      <t>:  Secretaría de Educación</t>
    </r>
  </si>
  <si>
    <t xml:space="preserve">Niños de primera infancia matriculados en grado de transición.
</t>
  </si>
  <si>
    <t>Realizar las acciones de articulación del tránsito armónico de los niños y niñas provenientes del sistema de Binestar Familiar al grado de transición en las I.E. Oficiales.</t>
  </si>
  <si>
    <t>Listados de niños asignados
Informe de tránsito armónico</t>
  </si>
  <si>
    <t>Docentes de   transición de las Instituciones Educativas Oficiales capacitados en educación inicial</t>
  </si>
  <si>
    <t>Cualificar los docentes del grado de transición en temáticas de educación inicial</t>
  </si>
  <si>
    <t>Informe de Docentes Cualificados</t>
  </si>
  <si>
    <t xml:space="preserve"> Documento contextualizado de lineamientos para educación inicial.</t>
  </si>
  <si>
    <t>Realizar lineamientos  concertados con actores estratégicos</t>
  </si>
  <si>
    <t>Documento de lineamientos</t>
  </si>
  <si>
    <t xml:space="preserve">Aulas de transición de las IE Oficiales con ambientes pedagógicos implementados
</t>
  </si>
  <si>
    <t>Diagnósticar el estado de los ambientes de aprendizaje para el grado transición en la IE Oficiales</t>
  </si>
  <si>
    <t>Documento diagnóstico</t>
  </si>
  <si>
    <t>Acompñar a los IE en la adecuación de los ambientes pedagógicos</t>
  </si>
  <si>
    <t xml:space="preserve">Niños y niñas de transición de la IE Oficiales con tamizaje de talla y peso realizado.
</t>
  </si>
  <si>
    <t>Realizar tamizaje de talla y peso a niñas y niños del grado transición de la IE Oficiales</t>
  </si>
  <si>
    <t>Informe de Tamizaje</t>
  </si>
  <si>
    <t xml:space="preserve">Familias de los niños de transición de las IE Oficiales sensibilizados, en prácticas de cuidado y crianza.
</t>
  </si>
  <si>
    <t>Sensibilizar a las familias de los niños y niñas de transición en prácticas de cuidado y crianza</t>
  </si>
  <si>
    <t>Informe de Acciones realizadas</t>
  </si>
  <si>
    <t>RECURSO ASIGNADO SIN EJECUTAR</t>
  </si>
  <si>
    <t>Instituciones educativas con entorno seguro (Emergencia del COVID-19) y protector implementadas</t>
  </si>
  <si>
    <t>Realizar diagnostico del estado de condiciones de Higiene y Bioseguridad en las Instituciones Educativas Oficiales</t>
  </si>
  <si>
    <t>Informe de las conidicones de higiene y bioseguridad en las IE</t>
  </si>
  <si>
    <t xml:space="preserve"> Elaborar, implementar y hacer seguimiento a los protocolos de Bioseguridad de conformidad con la normatividad vigente y necesidades identificadas en el diagnostico por IE</t>
  </si>
  <si>
    <t>Informe de avance a la implementación de los protocolos de bioseguridad</t>
  </si>
  <si>
    <t>Elaborar e implementar una propuesta metodologica para el mejoramiento de los aprendizajes de los estudiantes, mediado por trabajo academico virtual y presencial.</t>
  </si>
  <si>
    <t>Informe de propuesta metodológica para el mejoramiento de los aprendizajes</t>
  </si>
  <si>
    <r>
      <rPr>
        <b/>
        <sz val="12"/>
        <color theme="1"/>
        <rFont val="Calibri"/>
        <family val="2"/>
        <scheme val="minor"/>
      </rPr>
      <t>NOMBRE DEL PROYECTO DE INVERSIÓN</t>
    </r>
    <r>
      <rPr>
        <b/>
        <sz val="14"/>
        <color theme="1"/>
        <rFont val="Calibri"/>
        <family val="2"/>
        <scheme val="minor"/>
      </rPr>
      <t xml:space="preserve">: </t>
    </r>
    <r>
      <rPr>
        <b/>
        <u/>
        <sz val="14"/>
        <color theme="1"/>
        <rFont val="Calibri"/>
        <family val="2"/>
        <scheme val="minor"/>
      </rPr>
      <t>Desarrollo de estrategias de prevención de contagio y bioseguridad (covid-19) en los entornos escolares del Municipio</t>
    </r>
  </si>
  <si>
    <r>
      <rPr>
        <b/>
        <sz val="12"/>
        <color theme="1"/>
        <rFont val="Calibri"/>
        <family val="2"/>
        <scheme val="minor"/>
      </rPr>
      <t>NOMBRE DEL PROYECTO DE INVERSIÓN</t>
    </r>
    <r>
      <rPr>
        <b/>
        <sz val="14"/>
        <color theme="1"/>
        <rFont val="Calibri"/>
        <family val="2"/>
        <scheme val="minor"/>
      </rPr>
      <t xml:space="preserve">:           </t>
    </r>
    <r>
      <rPr>
        <b/>
        <u/>
        <sz val="14"/>
        <color theme="1"/>
        <rFont val="Calibri"/>
        <family val="2"/>
        <scheme val="minor"/>
      </rPr>
      <t>Desarrollo del Programa de Alimentación Escolar -PAE- en el Municpio de Itagüí</t>
    </r>
  </si>
  <si>
    <r>
      <rPr>
        <b/>
        <sz val="12"/>
        <color theme="1"/>
        <rFont val="Calibri"/>
        <family val="2"/>
        <scheme val="minor"/>
      </rPr>
      <t>UNIDAD ADMINISTRATIVA RESPONSABLE</t>
    </r>
    <r>
      <rPr>
        <b/>
        <sz val="14"/>
        <color theme="1"/>
        <rFont val="Calibri"/>
        <family val="2"/>
        <scheme val="minor"/>
      </rPr>
      <t xml:space="preserve">:    </t>
    </r>
    <r>
      <rPr>
        <b/>
        <u/>
        <sz val="14"/>
        <color theme="1"/>
        <rFont val="Calibri"/>
        <family val="2"/>
        <scheme val="minor"/>
      </rPr>
      <t xml:space="preserve"> Secretaría de Educación</t>
    </r>
  </si>
  <si>
    <t>VALOR 2020</t>
  </si>
  <si>
    <t>FORTALECIMIENTO DE LA EDUCACIÓN MEDIANTE ESTRATEGIAS DE NUTRICIÓN SANA</t>
  </si>
  <si>
    <t>09040101010701  01</t>
  </si>
  <si>
    <t>Población Educativa focalizada, beneficiados con el Programa de alimentación escolar “PAE.</t>
  </si>
  <si>
    <t>Entrega del PAE  a los niños focalizados.
Supervisión a la ejecución del contrato PAE</t>
  </si>
  <si>
    <t>Contrato PAE
Informes de supervisión a la ejecución del contrato PAE</t>
  </si>
  <si>
    <t>09040101010701  11</t>
  </si>
  <si>
    <t>11</t>
  </si>
  <si>
    <t>09040101010701  12</t>
  </si>
  <si>
    <t>12</t>
  </si>
  <si>
    <t>09040101010702  11</t>
  </si>
  <si>
    <t>09040101010703  66</t>
  </si>
  <si>
    <t>09040101010704  66</t>
  </si>
  <si>
    <t>09040101010706  01</t>
  </si>
  <si>
    <t>09040101010708  66</t>
  </si>
  <si>
    <t>09040101010709  11</t>
  </si>
  <si>
    <t>Año 2020</t>
  </si>
  <si>
    <t>Año 2021</t>
  </si>
  <si>
    <t>Año 2022</t>
  </si>
  <si>
    <t>Año 2023</t>
  </si>
  <si>
    <t>66</t>
  </si>
  <si>
    <t>Total</t>
  </si>
  <si>
    <t>09040101010701  03</t>
  </si>
  <si>
    <r>
      <rPr>
        <b/>
        <sz val="12"/>
        <color theme="1"/>
        <rFont val="Calibri"/>
        <family val="2"/>
        <scheme val="minor"/>
      </rPr>
      <t>NOMBRE DEL PROYECTO DE INVERSIÓN</t>
    </r>
    <r>
      <rPr>
        <b/>
        <sz val="14"/>
        <color theme="1"/>
        <rFont val="Calibri"/>
        <family val="2"/>
        <scheme val="minor"/>
      </rPr>
      <t xml:space="preserve">: </t>
    </r>
    <r>
      <rPr>
        <b/>
        <u/>
        <sz val="14"/>
        <color theme="1"/>
        <rFont val="Calibri"/>
        <family val="2"/>
        <scheme val="minor"/>
      </rPr>
      <t>Fortalecimiento para el acceso a la educación superior: Media técnica, pregrado y posgrado</t>
    </r>
  </si>
  <si>
    <r>
      <rPr>
        <b/>
        <sz val="12"/>
        <color theme="1"/>
        <rFont val="Calibri"/>
        <family val="2"/>
        <scheme val="minor"/>
      </rPr>
      <t>UNIDAD ADMINISTRATIVA RESPONSABLE</t>
    </r>
    <r>
      <rPr>
        <b/>
        <sz val="14"/>
        <color theme="1"/>
        <rFont val="Calibri"/>
        <family val="2"/>
        <scheme val="minor"/>
      </rPr>
      <t xml:space="preserve">: </t>
    </r>
    <r>
      <rPr>
        <b/>
        <u/>
        <sz val="14"/>
        <color theme="1"/>
        <rFont val="Calibri"/>
        <family val="2"/>
        <scheme val="minor"/>
      </rPr>
      <t>Secretaría de Educación</t>
    </r>
  </si>
  <si>
    <t>FORTALECIMIENTO DE LA EDUCACION SUPERIOR Y EL DESARROLLO HUMANO</t>
  </si>
  <si>
    <t>09040101040104  01</t>
  </si>
  <si>
    <t>Becas de pregrado entregadas a los estudiantes de las Instituciones Educativas Oficiales</t>
  </si>
  <si>
    <t>Entregar becas de pregrados a los estudiantes seleccionados como beneficiarios, según la normativa</t>
  </si>
  <si>
    <t>Informe de becas entregadas</t>
  </si>
  <si>
    <t>09040101020109  01</t>
  </si>
  <si>
    <t>Estudiantes beneficiados con pines.</t>
  </si>
  <si>
    <t>Entregar pines a los estudiantes  seleccionados como beneficiados</t>
  </si>
  <si>
    <t>Informe de pines entregados</t>
  </si>
  <si>
    <t>Construcción de la Universidad Pública en Itagüí gestionada</t>
  </si>
  <si>
    <t>Gestionar la construcción de la Universidad Públicas</t>
  </si>
  <si>
    <t>Informes de avance de Gestión</t>
  </si>
  <si>
    <t>Creación y puesta en  funcionamiento de la Tecno-Academia para los estudiantes de las IE Oficiales de Itagüí.</t>
  </si>
  <si>
    <t>Gestionar la creación y funcionamiento de la Tecnoacademia</t>
  </si>
  <si>
    <t>Informe de avance de gestiones realizadas</t>
  </si>
  <si>
    <t>Instituciones educativas oficiales con media técnica implementada</t>
  </si>
  <si>
    <t>Acompañar a las Instituciones Educativas en la ejecución del la Media Técnica</t>
  </si>
  <si>
    <t>Informes de acompañamiento</t>
  </si>
  <si>
    <t>Pagar la Arl a los estudiantes de la media técnica</t>
  </si>
  <si>
    <t>Informe de estudiantes con ARL</t>
  </si>
  <si>
    <t>Docentes beneficiados con becas de posgrado</t>
  </si>
  <si>
    <t>Definir criterios para la selección de los docentes aspirantes a becas posgrado</t>
  </si>
  <si>
    <t>Criterios Definidos</t>
  </si>
  <si>
    <t>Entregar becas  de posgrado a los docentes  seleccionados</t>
  </si>
  <si>
    <t xml:space="preserve">Informe de becas entregadas. </t>
  </si>
  <si>
    <t>Plan Plurianual</t>
  </si>
  <si>
    <t>Plurianual</t>
  </si>
  <si>
    <r>
      <rPr>
        <b/>
        <sz val="12"/>
        <color theme="1"/>
        <rFont val="Calibri"/>
        <family val="2"/>
        <scheme val="minor"/>
      </rPr>
      <t>NOMBRE DEL PROYECTO DE INVERSIÓN</t>
    </r>
    <r>
      <rPr>
        <b/>
        <sz val="14"/>
        <color theme="1"/>
        <rFont val="Calibri"/>
        <family val="2"/>
        <scheme val="minor"/>
      </rPr>
      <t xml:space="preserve">:  </t>
    </r>
    <r>
      <rPr>
        <b/>
        <u/>
        <sz val="14"/>
        <color theme="1"/>
        <rFont val="Calibri"/>
        <family val="2"/>
        <scheme val="minor"/>
      </rPr>
      <t>Mejoramiento de la calidad educativa para la innovación y el desarrollo social sostenible.</t>
    </r>
  </si>
  <si>
    <t>09040101010504  01</t>
  </si>
  <si>
    <t>Acciones de la  Política del Plan Digital implementadas</t>
  </si>
  <si>
    <t>Realizar acciones de apoyo que permitan la ejecución del Plan Digital en las IE del Municipio de Itagüí</t>
  </si>
  <si>
    <t>Informe de seguimiento al Plan Digital</t>
  </si>
  <si>
    <t>DESARROLLO DE UNA EDUCACION EXITOSA Y SIGNIFICATIVA</t>
  </si>
  <si>
    <t>09040101030108  01</t>
  </si>
  <si>
    <t>09040101030109  01</t>
  </si>
  <si>
    <t>03</t>
  </si>
  <si>
    <t>09040101030111  02</t>
  </si>
  <si>
    <t>09040101020107  03</t>
  </si>
  <si>
    <t>Instituciones educativas oficiales que incorporan innovaciones pedagógicas</t>
  </si>
  <si>
    <t xml:space="preserve">Realizar acciones para el fortalecimiento de las innovaciones pedagógicas 
</t>
  </si>
  <si>
    <t>Informe de acciones realizadas</t>
  </si>
  <si>
    <t xml:space="preserve">Instituciones Educativas Oficiales con estrategias para el mejoramiento de los aprendizajes. </t>
  </si>
  <si>
    <t>Apoyar a las IE en la elaboración y ejecución de estrategias de mejoramiento de los aprendizajes a través de los tutores pedagogicos</t>
  </si>
  <si>
    <t>Informe de tutores pedagogicos</t>
  </si>
  <si>
    <t xml:space="preserve">Orientar las redes pedagógicas de las diferentes áreas </t>
  </si>
  <si>
    <t>Documento orientaciones para las redes pedagogicas</t>
  </si>
  <si>
    <t>Gestionar los proyectos  de investigación orientados al mejoramiento de los aprendizajes y la práctica docente en las áreas objeto de evaluación.</t>
  </si>
  <si>
    <t>Informe de proyectos de investigación adelantados.</t>
  </si>
  <si>
    <t>Acompañar a las instituciones educativas para fortalecer los resultados en las pruebas de calidad</t>
  </si>
  <si>
    <t>Informe de seguimiento a pruebas Informe de Acompañamiento</t>
  </si>
  <si>
    <t>Instituciones Educativas que implementan  la Jornada  Única</t>
  </si>
  <si>
    <t>Acompañar a la IE en el proceso de sensibilización e implementación para la jornada unica</t>
  </si>
  <si>
    <t>Informe de implementación de Jornada Única.</t>
  </si>
  <si>
    <t>Instituciones Educativas que amplían la jornada única.</t>
  </si>
  <si>
    <t>Ampliar la oferta educativa en jornada única para 5 instituciones Oficiales</t>
  </si>
  <si>
    <t>Informe de ampliación de Jornada Única.</t>
  </si>
  <si>
    <t>Directivos y docentes formados en el fortalecimiento y desarrollo de las competencias pedagógicas  y/o socioemocionales para la vida.</t>
  </si>
  <si>
    <t>Formar  docentes en competencias pedagógicas y/o socioemocionales</t>
  </si>
  <si>
    <t>Informe actividades de formación</t>
  </si>
  <si>
    <t>Instituciones Educativas Oficiales con estrategias de fortalecimiento de Bilingüismo (Español - Inglés) implementadas.</t>
  </si>
  <si>
    <t>Acompañar a las instituciones educativas en la ejecución de estrategias de Bilinguismo desde transición a media en el marco del Plan Municipal de Bilinguismo 2020-2023.</t>
  </si>
  <si>
    <t>Informe de acompañamiento a las Instituciones Educativa</t>
  </si>
  <si>
    <t>Participar en las estrategias del PROGRAMA NACIONAL DE BILINGUISMO</t>
  </si>
  <si>
    <t>Informe de estrategias implementadas en las Instituciones Educativas</t>
  </si>
  <si>
    <t>Instituciones Educativas Oficiales  fortalecidas con material didáctico en sus áreas básicas.</t>
  </si>
  <si>
    <t>Dotar de material didáctico a las instituciones educativas  para el desarrollo de las áreas básicas</t>
  </si>
  <si>
    <t>Informe de dotación adquirida</t>
  </si>
  <si>
    <t>Instituciones Educativas Oficiales que implementan estrategias de investigación escolar.</t>
  </si>
  <si>
    <t>Apoyar el desarrollo de las estrategias de investigación escolar en las Instituciones Educativas oficiales</t>
  </si>
  <si>
    <t>Fortalecer  la participación de las Instituciones Educativas oficiales en las ferias cientificas escolares</t>
  </si>
  <si>
    <t>Instituciones Educativas Oficiales que implementan estrategias de convivencia escolar.</t>
  </si>
  <si>
    <t>Asistir tecnicamente los comites escolares de convivencia de acuerdo con la normatividad vigente</t>
  </si>
  <si>
    <t>Informe de asistencia técnica Comité Escolar de Convivencia</t>
  </si>
  <si>
    <t>Acompañar a las IE en la implementación de actividades de promoción y prevención en riesgos psicosociales y el fomento de las competencias socioemocionales</t>
  </si>
  <si>
    <t>Equipos de computo entregados a las instituciones educativas oficiales.</t>
  </si>
  <si>
    <t>Dotar con equipos de cómputo a las instituciones Educativas Oficiales</t>
  </si>
  <si>
    <t>Informe de equipos entregados a las Instituciones Educativas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</si>
</sst>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2" formatCode="_-&quot;$&quot;* #,##0_-;\-&quot;$&quot;* #,##0_-;_-&quot;$&quot;* &quot;-&quot;_-;_-@_-"/>
    <numFmt numFmtId="44" formatCode="_-&quot;$&quot;* #,##0.00_-;\-&quot;$&quot;* #,##0.00_-;_-&quot;$&quot;* &quot;-&quot;??_-;_-@_-"/>
    <numFmt numFmtId="164" formatCode="_-&quot;$&quot;* #,##0.00_-;\-&quot;$&quot;* #,##0.00_-;_-&quot;$&quot;* &quot;-&quot;_-;_-@_-"/>
    <numFmt numFmtId="165" formatCode="_(&quot;$&quot;\ * #,##0.00_);_(&quot;$&quot;\ * \(#,##0.00\);_(&quot;$&quot;\ * &quot;-&quot;??_);_(@_)"/>
    <numFmt numFmtId="166" formatCode="#,##0_ ;\-#,##0\ "/>
  </numFmts>
  <fonts count="2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u/>
      <sz val="14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9"/>
      <color indexed="81"/>
      <name val="Tahoma"/>
      <family val="2"/>
    </font>
    <font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9"/>
      <color indexed="81"/>
      <name val="Tahoma"/>
      <family val="2"/>
    </font>
    <font>
      <sz val="11"/>
      <color theme="1"/>
      <name val="Calibri"/>
      <family val="2"/>
    </font>
    <font>
      <sz val="10"/>
      <color theme="1"/>
      <name val="Calibri"/>
      <family val="2"/>
      <scheme val="minor"/>
    </font>
    <font>
      <sz val="13"/>
      <color theme="1"/>
      <name val="Calibri"/>
      <family val="2"/>
      <scheme val="minor"/>
    </font>
    <font>
      <sz val="10"/>
      <name val="Calibri Light"/>
      <family val="2"/>
      <scheme val="major"/>
    </font>
    <font>
      <b/>
      <sz val="10"/>
      <color theme="1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rgb="FFC5E0B3"/>
      </patternFill>
    </fill>
    <fill>
      <patternFill patternType="solid">
        <fgColor theme="0" tint="-0.249977111117893"/>
        <bgColor rgb="FFC5E0B3"/>
      </patternFill>
    </fill>
    <fill>
      <patternFill patternType="solid">
        <fgColor theme="0" tint="-0.249977111117893"/>
        <bgColor indexed="64"/>
      </patternFill>
    </fill>
  </fills>
  <borders count="6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</cellStyleXfs>
  <cellXfs count="480">
    <xf numFmtId="0" fontId="0" fillId="0" borderId="0" xfId="0"/>
    <xf numFmtId="0" fontId="7" fillId="2" borderId="12" xfId="0" applyFont="1" applyFill="1" applyBorder="1" applyAlignment="1">
      <alignment horizontal="center" vertical="center" wrapText="1"/>
    </xf>
    <xf numFmtId="0" fontId="5" fillId="2" borderId="12" xfId="0" applyFont="1" applyFill="1" applyBorder="1" applyAlignment="1">
      <alignment horizontal="center" vertical="center" wrapText="1"/>
    </xf>
    <xf numFmtId="0" fontId="3" fillId="2" borderId="12" xfId="0" applyFont="1" applyFill="1" applyBorder="1" applyAlignment="1">
      <alignment horizontal="center" vertical="center"/>
    </xf>
    <xf numFmtId="0" fontId="3" fillId="2" borderId="13" xfId="0" applyFont="1" applyFill="1" applyBorder="1" applyAlignment="1">
      <alignment horizontal="center" vertical="center"/>
    </xf>
    <xf numFmtId="0" fontId="3" fillId="2" borderId="13" xfId="0" applyFont="1" applyFill="1" applyBorder="1" applyAlignment="1">
      <alignment horizontal="center" vertical="center" wrapText="1"/>
    </xf>
    <xf numFmtId="0" fontId="3" fillId="2" borderId="14" xfId="0" applyFont="1" applyFill="1" applyBorder="1" applyAlignment="1">
      <alignment horizontal="center" vertical="center" wrapText="1"/>
    </xf>
    <xf numFmtId="0" fontId="0" fillId="2" borderId="0" xfId="0" applyFill="1"/>
    <xf numFmtId="0" fontId="8" fillId="4" borderId="17" xfId="0" applyFont="1" applyFill="1" applyBorder="1" applyAlignment="1">
      <alignment horizontal="justify" vertical="center" wrapText="1"/>
    </xf>
    <xf numFmtId="0" fontId="8" fillId="4" borderId="16" xfId="0" applyFont="1" applyFill="1" applyBorder="1" applyAlignment="1">
      <alignment horizontal="justify" vertical="center" wrapText="1"/>
    </xf>
    <xf numFmtId="42" fontId="9" fillId="4" borderId="16" xfId="2" applyFont="1" applyFill="1" applyBorder="1" applyAlignment="1">
      <alignment horizontal="justify" vertical="center" wrapText="1"/>
    </xf>
    <xf numFmtId="42" fontId="1" fillId="4" borderId="16" xfId="2" quotePrefix="1" applyFont="1" applyFill="1" applyBorder="1" applyAlignment="1">
      <alignment horizontal="center"/>
    </xf>
    <xf numFmtId="42" fontId="1" fillId="4" borderId="16" xfId="2" applyFont="1" applyFill="1" applyBorder="1"/>
    <xf numFmtId="42" fontId="1" fillId="4" borderId="18" xfId="0" applyNumberFormat="1" applyFont="1" applyFill="1" applyBorder="1"/>
    <xf numFmtId="0" fontId="8" fillId="2" borderId="21" xfId="0" applyFont="1" applyFill="1" applyBorder="1" applyAlignment="1">
      <alignment horizontal="justify" vertical="center" wrapText="1"/>
    </xf>
    <xf numFmtId="0" fontId="8" fillId="2" borderId="22" xfId="0" applyFont="1" applyFill="1" applyBorder="1" applyAlignment="1">
      <alignment horizontal="justify" vertical="center" wrapText="1"/>
    </xf>
    <xf numFmtId="0" fontId="8" fillId="2" borderId="20" xfId="0" applyFont="1" applyFill="1" applyBorder="1" applyAlignment="1">
      <alignment horizontal="justify" vertical="center" wrapText="1"/>
    </xf>
    <xf numFmtId="0" fontId="1" fillId="2" borderId="20" xfId="0" quotePrefix="1" applyFont="1" applyFill="1" applyBorder="1" applyAlignment="1">
      <alignment horizontal="center"/>
    </xf>
    <xf numFmtId="42" fontId="1" fillId="2" borderId="20" xfId="2" applyFont="1" applyFill="1" applyBorder="1"/>
    <xf numFmtId="164" fontId="10" fillId="2" borderId="20" xfId="2" applyNumberFormat="1" applyFont="1" applyFill="1" applyBorder="1" applyAlignment="1">
      <alignment horizontal="center" vertical="center"/>
    </xf>
    <xf numFmtId="42" fontId="1" fillId="2" borderId="23" xfId="0" applyNumberFormat="1" applyFont="1" applyFill="1" applyBorder="1"/>
    <xf numFmtId="0" fontId="0" fillId="2" borderId="25" xfId="0" applyFill="1" applyBorder="1"/>
    <xf numFmtId="164" fontId="0" fillId="2" borderId="25" xfId="2" applyNumberFormat="1" applyFont="1" applyFill="1" applyBorder="1"/>
    <xf numFmtId="0" fontId="1" fillId="4" borderId="25" xfId="0" quotePrefix="1" applyFont="1" applyFill="1" applyBorder="1" applyAlignment="1">
      <alignment horizontal="center"/>
    </xf>
    <xf numFmtId="42" fontId="1" fillId="4" borderId="25" xfId="2" applyFont="1" applyFill="1" applyBorder="1"/>
    <xf numFmtId="42" fontId="1" fillId="4" borderId="25" xfId="0" applyNumberFormat="1" applyFont="1" applyFill="1" applyBorder="1"/>
    <xf numFmtId="0" fontId="0" fillId="2" borderId="27" xfId="0" applyFill="1" applyBorder="1" applyAlignment="1">
      <alignment horizontal="center" vertical="center"/>
    </xf>
    <xf numFmtId="164" fontId="0" fillId="2" borderId="27" xfId="2" applyNumberFormat="1" applyFont="1" applyFill="1" applyBorder="1" applyAlignment="1">
      <alignment horizontal="center" vertical="center"/>
    </xf>
    <xf numFmtId="0" fontId="0" fillId="2" borderId="28" xfId="0" applyFill="1" applyBorder="1"/>
    <xf numFmtId="164" fontId="0" fillId="2" borderId="28" xfId="2" applyNumberFormat="1" applyFont="1" applyFill="1" applyBorder="1"/>
    <xf numFmtId="0" fontId="0" fillId="2" borderId="16" xfId="0" applyFill="1" applyBorder="1"/>
    <xf numFmtId="164" fontId="0" fillId="2" borderId="16" xfId="2" applyNumberFormat="1" applyFont="1" applyFill="1" applyBorder="1"/>
    <xf numFmtId="0" fontId="8" fillId="2" borderId="16" xfId="0" applyFont="1" applyFill="1" applyBorder="1" applyAlignment="1">
      <alignment horizontal="justify" vertical="center" wrapText="1"/>
    </xf>
    <xf numFmtId="0" fontId="1" fillId="2" borderId="16" xfId="0" quotePrefix="1" applyFont="1" applyFill="1" applyBorder="1" applyAlignment="1">
      <alignment horizontal="center"/>
    </xf>
    <xf numFmtId="42" fontId="1" fillId="2" borderId="16" xfId="2" applyFont="1" applyFill="1" applyBorder="1" applyAlignment="1">
      <alignment wrapText="1"/>
    </xf>
    <xf numFmtId="0" fontId="1" fillId="2" borderId="16" xfId="0" quotePrefix="1" applyFont="1" applyFill="1" applyBorder="1"/>
    <xf numFmtId="42" fontId="1" fillId="2" borderId="16" xfId="2" applyFont="1" applyFill="1" applyBorder="1"/>
    <xf numFmtId="42" fontId="1" fillId="2" borderId="18" xfId="0" applyNumberFormat="1" applyFont="1" applyFill="1" applyBorder="1"/>
    <xf numFmtId="0" fontId="0" fillId="0" borderId="20" xfId="0" applyBorder="1"/>
    <xf numFmtId="164" fontId="0" fillId="5" borderId="20" xfId="2" applyNumberFormat="1" applyFont="1" applyFill="1" applyBorder="1"/>
    <xf numFmtId="0" fontId="8" fillId="0" borderId="20" xfId="0" applyFont="1" applyBorder="1" applyAlignment="1">
      <alignment horizontal="justify" vertical="center" wrapText="1"/>
    </xf>
    <xf numFmtId="0" fontId="8" fillId="0" borderId="20" xfId="0" applyFont="1" applyBorder="1" applyAlignment="1">
      <alignment horizontal="justify" vertical="center"/>
    </xf>
    <xf numFmtId="0" fontId="1" fillId="0" borderId="20" xfId="0" quotePrefix="1" applyFont="1" applyBorder="1" applyAlignment="1">
      <alignment horizontal="center" wrapText="1"/>
    </xf>
    <xf numFmtId="164" fontId="1" fillId="5" borderId="20" xfId="2" applyNumberFormat="1" applyFont="1" applyFill="1" applyBorder="1"/>
    <xf numFmtId="0" fontId="1" fillId="0" borderId="20" xfId="0" quotePrefix="1" applyFont="1" applyBorder="1" applyAlignment="1">
      <alignment horizontal="left" wrapText="1"/>
    </xf>
    <xf numFmtId="42" fontId="1" fillId="0" borderId="20" xfId="2" applyFont="1" applyBorder="1"/>
    <xf numFmtId="42" fontId="1" fillId="0" borderId="23" xfId="0" applyNumberFormat="1" applyFont="1" applyBorder="1"/>
    <xf numFmtId="0" fontId="8" fillId="0" borderId="30" xfId="0" applyFont="1" applyBorder="1" applyAlignment="1">
      <alignment horizontal="justify" wrapText="1"/>
    </xf>
    <xf numFmtId="0" fontId="0" fillId="0" borderId="25" xfId="0" applyBorder="1"/>
    <xf numFmtId="0" fontId="8" fillId="4" borderId="12" xfId="0" applyFont="1" applyFill="1" applyBorder="1" applyAlignment="1">
      <alignment horizontal="justify" vertical="center" wrapText="1"/>
    </xf>
    <xf numFmtId="0" fontId="8" fillId="4" borderId="13" xfId="0" applyFont="1" applyFill="1" applyBorder="1" applyAlignment="1">
      <alignment horizontal="justify" vertical="center" wrapText="1"/>
    </xf>
    <xf numFmtId="0" fontId="8" fillId="4" borderId="13" xfId="0" applyFont="1" applyFill="1" applyBorder="1" applyAlignment="1">
      <alignment horizontal="justify" vertical="center"/>
    </xf>
    <xf numFmtId="0" fontId="1" fillId="4" borderId="13" xfId="0" applyFont="1" applyFill="1" applyBorder="1" applyAlignment="1">
      <alignment horizontal="center"/>
    </xf>
    <xf numFmtId="42" fontId="1" fillId="4" borderId="13" xfId="2" applyFont="1" applyFill="1" applyBorder="1"/>
    <xf numFmtId="42" fontId="1" fillId="4" borderId="13" xfId="2" quotePrefix="1" applyFont="1" applyFill="1" applyBorder="1"/>
    <xf numFmtId="42" fontId="1" fillId="4" borderId="14" xfId="0" applyNumberFormat="1" applyFont="1" applyFill="1" applyBorder="1"/>
    <xf numFmtId="0" fontId="8" fillId="0" borderId="31" xfId="0" applyFont="1" applyBorder="1"/>
    <xf numFmtId="0" fontId="0" fillId="0" borderId="27" xfId="0" applyBorder="1"/>
    <xf numFmtId="42" fontId="0" fillId="2" borderId="27" xfId="2" applyFont="1" applyFill="1" applyBorder="1"/>
    <xf numFmtId="0" fontId="8" fillId="0" borderId="32" xfId="0" applyFont="1" applyBorder="1" applyAlignment="1">
      <alignment horizontal="justify" vertical="center" wrapText="1"/>
    </xf>
    <xf numFmtId="0" fontId="8" fillId="0" borderId="26" xfId="0" applyFont="1" applyBorder="1" applyAlignment="1">
      <alignment horizontal="justify" vertical="center" wrapText="1"/>
    </xf>
    <xf numFmtId="0" fontId="8" fillId="2" borderId="26" xfId="0" applyFont="1" applyFill="1" applyBorder="1" applyAlignment="1">
      <alignment horizontal="justify" vertical="center" wrapText="1"/>
    </xf>
    <xf numFmtId="0" fontId="1" fillId="2" borderId="26" xfId="0" applyFont="1" applyFill="1" applyBorder="1" applyAlignment="1">
      <alignment horizontal="center"/>
    </xf>
    <xf numFmtId="42" fontId="1" fillId="2" borderId="26" xfId="2" applyFont="1" applyFill="1" applyBorder="1"/>
    <xf numFmtId="42" fontId="1" fillId="2" borderId="26" xfId="2" quotePrefix="1" applyFont="1" applyFill="1" applyBorder="1"/>
    <xf numFmtId="42" fontId="1" fillId="2" borderId="33" xfId="0" applyNumberFormat="1" applyFont="1" applyFill="1" applyBorder="1"/>
    <xf numFmtId="0" fontId="1" fillId="4" borderId="16" xfId="0" applyFont="1" applyFill="1" applyBorder="1" applyAlignment="1">
      <alignment horizontal="center"/>
    </xf>
    <xf numFmtId="42" fontId="1" fillId="4" borderId="16" xfId="2" quotePrefix="1" applyFont="1" applyFill="1" applyBorder="1"/>
    <xf numFmtId="0" fontId="1" fillId="4" borderId="20" xfId="0" applyFont="1" applyFill="1" applyBorder="1" applyAlignment="1">
      <alignment horizontal="center"/>
    </xf>
    <xf numFmtId="42" fontId="1" fillId="4" borderId="20" xfId="2" applyFont="1" applyFill="1" applyBorder="1"/>
    <xf numFmtId="42" fontId="1" fillId="4" borderId="20" xfId="2" quotePrefix="1" applyFont="1" applyFill="1" applyBorder="1"/>
    <xf numFmtId="42" fontId="1" fillId="4" borderId="23" xfId="0" applyNumberFormat="1" applyFont="1" applyFill="1" applyBorder="1"/>
    <xf numFmtId="42" fontId="0" fillId="0" borderId="0" xfId="0" applyNumberFormat="1"/>
    <xf numFmtId="0" fontId="8" fillId="0" borderId="15" xfId="0" applyFont="1" applyBorder="1" applyAlignment="1">
      <alignment horizontal="justify" vertical="center" wrapText="1"/>
    </xf>
    <xf numFmtId="0" fontId="8" fillId="0" borderId="29" xfId="0" applyFont="1" applyBorder="1" applyAlignment="1">
      <alignment horizontal="justify" vertical="center" wrapText="1"/>
    </xf>
    <xf numFmtId="0" fontId="8" fillId="0" borderId="29" xfId="0" applyFont="1" applyBorder="1" applyAlignment="1">
      <alignment horizontal="justify" vertical="center"/>
    </xf>
    <xf numFmtId="0" fontId="1" fillId="0" borderId="29" xfId="0" applyFont="1" applyBorder="1" applyAlignment="1">
      <alignment horizontal="center"/>
    </xf>
    <xf numFmtId="42" fontId="1" fillId="0" borderId="29" xfId="2" applyFont="1" applyBorder="1"/>
    <xf numFmtId="42" fontId="1" fillId="0" borderId="29" xfId="2" quotePrefix="1" applyFont="1" applyBorder="1"/>
    <xf numFmtId="42" fontId="0" fillId="0" borderId="29" xfId="2" quotePrefix="1" applyFont="1" applyBorder="1"/>
    <xf numFmtId="42" fontId="1" fillId="0" borderId="34" xfId="0" applyNumberFormat="1" applyFont="1" applyBorder="1"/>
    <xf numFmtId="0" fontId="8" fillId="2" borderId="31" xfId="0" applyFont="1" applyFill="1" applyBorder="1"/>
    <xf numFmtId="0" fontId="0" fillId="2" borderId="27" xfId="0" applyFill="1" applyBorder="1"/>
    <xf numFmtId="0" fontId="1" fillId="4" borderId="13" xfId="0" applyFont="1" applyFill="1" applyBorder="1" applyAlignment="1">
      <alignment horizontal="center" wrapText="1"/>
    </xf>
    <xf numFmtId="0" fontId="8" fillId="0" borderId="12" xfId="0" applyFont="1" applyBorder="1" applyAlignment="1">
      <alignment horizontal="justify" vertical="center" wrapText="1"/>
    </xf>
    <xf numFmtId="0" fontId="8" fillId="0" borderId="13" xfId="0" applyFont="1" applyBorder="1" applyAlignment="1">
      <alignment horizontal="justify" vertical="center" wrapText="1"/>
    </xf>
    <xf numFmtId="0" fontId="8" fillId="0" borderId="13" xfId="0" applyFont="1" applyBorder="1" applyAlignment="1">
      <alignment horizontal="justify" vertical="center"/>
    </xf>
    <xf numFmtId="0" fontId="1" fillId="0" borderId="13" xfId="0" applyFont="1" applyBorder="1" applyAlignment="1">
      <alignment horizontal="center"/>
    </xf>
    <xf numFmtId="42" fontId="1" fillId="0" borderId="13" xfId="2" applyFont="1" applyBorder="1"/>
    <xf numFmtId="42" fontId="0" fillId="0" borderId="13" xfId="2" quotePrefix="1" applyFont="1" applyBorder="1"/>
    <xf numFmtId="42" fontId="1" fillId="0" borderId="14" xfId="0" applyNumberFormat="1" applyFont="1" applyBorder="1"/>
    <xf numFmtId="0" fontId="8" fillId="0" borderId="35" xfId="0" applyFont="1" applyBorder="1"/>
    <xf numFmtId="0" fontId="8" fillId="0" borderId="25" xfId="0" applyFont="1" applyBorder="1"/>
    <xf numFmtId="0" fontId="1" fillId="0" borderId="25" xfId="0" applyFont="1" applyBorder="1" applyAlignment="1">
      <alignment horizontal="center"/>
    </xf>
    <xf numFmtId="42" fontId="1" fillId="0" borderId="25" xfId="2" applyFont="1" applyBorder="1"/>
    <xf numFmtId="42" fontId="1" fillId="0" borderId="36" xfId="0" applyNumberFormat="1" applyFont="1" applyBorder="1"/>
    <xf numFmtId="0" fontId="8" fillId="0" borderId="37" xfId="0" applyFont="1" applyBorder="1"/>
    <xf numFmtId="0" fontId="8" fillId="0" borderId="27" xfId="0" applyFont="1" applyBorder="1"/>
    <xf numFmtId="0" fontId="1" fillId="0" borderId="27" xfId="0" applyFont="1" applyBorder="1" applyAlignment="1">
      <alignment horizontal="center"/>
    </xf>
    <xf numFmtId="42" fontId="1" fillId="0" borderId="27" xfId="2" applyFont="1" applyBorder="1"/>
    <xf numFmtId="42" fontId="1" fillId="0" borderId="38" xfId="0" applyNumberFormat="1" applyFont="1" applyBorder="1"/>
    <xf numFmtId="42" fontId="0" fillId="0" borderId="27" xfId="2" applyFont="1" applyBorder="1"/>
    <xf numFmtId="0" fontId="0" fillId="0" borderId="27" xfId="0" applyFont="1" applyBorder="1" applyAlignment="1">
      <alignment horizontal="center"/>
    </xf>
    <xf numFmtId="42" fontId="9" fillId="0" borderId="27" xfId="2" applyFont="1" applyBorder="1"/>
    <xf numFmtId="42" fontId="9" fillId="0" borderId="38" xfId="0" applyNumberFormat="1" applyFont="1" applyBorder="1"/>
    <xf numFmtId="0" fontId="3" fillId="0" borderId="37" xfId="0" applyFont="1" applyBorder="1" applyAlignment="1">
      <alignment horizontal="center"/>
    </xf>
    <xf numFmtId="42" fontId="3" fillId="0" borderId="27" xfId="2" applyFont="1" applyBorder="1"/>
    <xf numFmtId="42" fontId="3" fillId="0" borderId="38" xfId="0" applyNumberFormat="1" applyFont="1" applyBorder="1"/>
    <xf numFmtId="0" fontId="3" fillId="0" borderId="42" xfId="0" applyFont="1" applyBorder="1" applyAlignment="1">
      <alignment horizontal="right"/>
    </xf>
    <xf numFmtId="0" fontId="3" fillId="0" borderId="42" xfId="0" applyFont="1" applyBorder="1" applyAlignment="1">
      <alignment horizontal="right" wrapText="1"/>
    </xf>
    <xf numFmtId="0" fontId="3" fillId="0" borderId="42" xfId="0" applyFont="1" applyBorder="1" applyAlignment="1">
      <alignment horizontal="center"/>
    </xf>
    <xf numFmtId="42" fontId="3" fillId="0" borderId="42" xfId="2" applyFont="1" applyBorder="1"/>
    <xf numFmtId="42" fontId="3" fillId="0" borderId="40" xfId="2" applyFont="1" applyBorder="1"/>
    <xf numFmtId="42" fontId="3" fillId="0" borderId="43" xfId="0" applyNumberFormat="1" applyFont="1" applyBorder="1"/>
    <xf numFmtId="42" fontId="3" fillId="0" borderId="0" xfId="0" applyNumberFormat="1" applyFont="1"/>
    <xf numFmtId="42" fontId="0" fillId="0" borderId="42" xfId="2" applyFont="1" applyBorder="1"/>
    <xf numFmtId="42" fontId="2" fillId="0" borderId="42" xfId="2" applyFont="1" applyBorder="1"/>
    <xf numFmtId="42" fontId="4" fillId="4" borderId="14" xfId="0" applyNumberFormat="1" applyFont="1" applyFill="1" applyBorder="1"/>
    <xf numFmtId="0" fontId="8" fillId="0" borderId="0" xfId="0" applyFont="1"/>
    <xf numFmtId="0" fontId="0" fillId="0" borderId="0" xfId="0" applyFont="1" applyAlignment="1">
      <alignment horizontal="center"/>
    </xf>
    <xf numFmtId="44" fontId="0" fillId="0" borderId="0" xfId="1" applyFont="1"/>
    <xf numFmtId="0" fontId="7" fillId="0" borderId="15" xfId="0" applyFont="1" applyBorder="1" applyAlignment="1">
      <alignment horizontal="center" vertical="center" wrapText="1"/>
    </xf>
    <xf numFmtId="0" fontId="5" fillId="0" borderId="15" xfId="0" applyFont="1" applyBorder="1" applyAlignment="1">
      <alignment horizontal="center" vertical="center" wrapText="1"/>
    </xf>
    <xf numFmtId="0" fontId="5" fillId="0" borderId="15" xfId="0" applyFont="1" applyBorder="1" applyAlignment="1">
      <alignment horizontal="center" vertical="center"/>
    </xf>
    <xf numFmtId="0" fontId="5" fillId="0" borderId="29" xfId="0" applyFont="1" applyBorder="1" applyAlignment="1">
      <alignment horizontal="center" vertical="center"/>
    </xf>
    <xf numFmtId="0" fontId="5" fillId="0" borderId="29" xfId="0" applyFont="1" applyBorder="1" applyAlignment="1">
      <alignment horizontal="center" vertical="center" wrapText="1"/>
    </xf>
    <xf numFmtId="0" fontId="5" fillId="0" borderId="34" xfId="0" applyFont="1" applyBorder="1" applyAlignment="1">
      <alignment horizontal="center" vertical="center" wrapText="1"/>
    </xf>
    <xf numFmtId="0" fontId="0" fillId="0" borderId="16" xfId="0" applyBorder="1"/>
    <xf numFmtId="164" fontId="0" fillId="2" borderId="27" xfId="2" applyNumberFormat="1" applyFont="1" applyFill="1" applyBorder="1"/>
    <xf numFmtId="164" fontId="3" fillId="2" borderId="25" xfId="2" applyNumberFormat="1" applyFont="1" applyFill="1" applyBorder="1"/>
    <xf numFmtId="0" fontId="8" fillId="4" borderId="27" xfId="0" applyFont="1" applyFill="1" applyBorder="1" applyAlignment="1">
      <alignment vertical="center" wrapText="1"/>
    </xf>
    <xf numFmtId="0" fontId="8" fillId="4" borderId="47" xfId="0" applyFont="1" applyFill="1" applyBorder="1" applyAlignment="1">
      <alignment vertical="center" wrapText="1"/>
    </xf>
    <xf numFmtId="0" fontId="1" fillId="4" borderId="27" xfId="0" applyFont="1" applyFill="1" applyBorder="1" applyAlignment="1">
      <alignment horizontal="center"/>
    </xf>
    <xf numFmtId="42" fontId="1" fillId="4" borderId="27" xfId="2" applyFont="1" applyFill="1" applyBorder="1" applyAlignment="1">
      <alignment horizontal="center" vertical="center"/>
    </xf>
    <xf numFmtId="0" fontId="1" fillId="4" borderId="27" xfId="0" quotePrefix="1" applyFont="1" applyFill="1" applyBorder="1" applyAlignment="1">
      <alignment horizontal="center" vertical="center"/>
    </xf>
    <xf numFmtId="42" fontId="1" fillId="4" borderId="27" xfId="2" quotePrefix="1" applyFont="1" applyFill="1" applyBorder="1" applyAlignment="1">
      <alignment horizontal="center" vertical="center"/>
    </xf>
    <xf numFmtId="42" fontId="1" fillId="4" borderId="27" xfId="0" applyNumberFormat="1" applyFont="1" applyFill="1" applyBorder="1" applyAlignment="1">
      <alignment horizontal="center" vertical="center"/>
    </xf>
    <xf numFmtId="0" fontId="7" fillId="2" borderId="30" xfId="0" applyFont="1" applyFill="1" applyBorder="1" applyAlignment="1">
      <alignment horizontal="justify" wrapText="1"/>
    </xf>
    <xf numFmtId="44" fontId="1" fillId="2" borderId="27" xfId="1" quotePrefix="1" applyFont="1" applyFill="1" applyBorder="1" applyAlignment="1">
      <alignment horizontal="center" wrapText="1"/>
    </xf>
    <xf numFmtId="42" fontId="1" fillId="2" borderId="27" xfId="2" applyFont="1" applyFill="1" applyBorder="1" applyAlignment="1">
      <alignment horizontal="center"/>
    </xf>
    <xf numFmtId="42" fontId="1" fillId="2" borderId="27" xfId="2" quotePrefix="1" applyFont="1" applyFill="1" applyBorder="1" applyAlignment="1">
      <alignment horizontal="center"/>
    </xf>
    <xf numFmtId="42" fontId="1" fillId="2" borderId="27" xfId="0" applyNumberFormat="1" applyFont="1" applyFill="1" applyBorder="1" applyAlignment="1">
      <alignment horizontal="center"/>
    </xf>
    <xf numFmtId="44" fontId="0" fillId="2" borderId="0" xfId="1" applyFont="1" applyFill="1"/>
    <xf numFmtId="164" fontId="0" fillId="0" borderId="27" xfId="2" applyNumberFormat="1" applyFont="1" applyBorder="1"/>
    <xf numFmtId="0" fontId="1" fillId="2" borderId="27" xfId="0" applyFont="1" applyFill="1" applyBorder="1" applyAlignment="1">
      <alignment horizontal="center"/>
    </xf>
    <xf numFmtId="0" fontId="7" fillId="2" borderId="31" xfId="0" applyFont="1" applyFill="1" applyBorder="1" applyAlignment="1">
      <alignment wrapText="1"/>
    </xf>
    <xf numFmtId="44" fontId="1" fillId="4" borderId="27" xfId="1" quotePrefix="1" applyFont="1" applyFill="1" applyBorder="1" applyAlignment="1">
      <alignment horizontal="center"/>
    </xf>
    <xf numFmtId="42" fontId="1" fillId="4" borderId="27" xfId="2" applyFont="1" applyFill="1" applyBorder="1" applyAlignment="1">
      <alignment horizontal="center"/>
    </xf>
    <xf numFmtId="42" fontId="1" fillId="4" borderId="27" xfId="2" quotePrefix="1" applyFont="1" applyFill="1" applyBorder="1" applyAlignment="1">
      <alignment horizontal="center"/>
    </xf>
    <xf numFmtId="42" fontId="1" fillId="4" borderId="27" xfId="0" applyNumberFormat="1" applyFont="1" applyFill="1" applyBorder="1" applyAlignment="1">
      <alignment horizontal="center"/>
    </xf>
    <xf numFmtId="0" fontId="8" fillId="0" borderId="31" xfId="0" applyFont="1" applyBorder="1" applyAlignment="1">
      <alignment wrapText="1"/>
    </xf>
    <xf numFmtId="0" fontId="1" fillId="2" borderId="27" xfId="0" quotePrefix="1" applyFont="1" applyFill="1" applyBorder="1" applyAlignment="1">
      <alignment horizontal="center"/>
    </xf>
    <xf numFmtId="0" fontId="3" fillId="0" borderId="37" xfId="0" applyFont="1" applyBorder="1" applyAlignment="1">
      <alignment horizontal="right"/>
    </xf>
    <xf numFmtId="42" fontId="3" fillId="2" borderId="0" xfId="0" applyNumberFormat="1" applyFont="1" applyFill="1" applyAlignment="1">
      <alignment horizontal="center"/>
    </xf>
    <xf numFmtId="42" fontId="5" fillId="0" borderId="23" xfId="0" applyNumberFormat="1" applyFont="1" applyBorder="1"/>
    <xf numFmtId="44" fontId="0" fillId="0" borderId="0" xfId="0" applyNumberFormat="1"/>
    <xf numFmtId="0" fontId="0" fillId="0" borderId="0" xfId="0" applyAlignment="1">
      <alignment wrapText="1"/>
    </xf>
    <xf numFmtId="44" fontId="3" fillId="0" borderId="0" xfId="1" applyFont="1"/>
    <xf numFmtId="44" fontId="3" fillId="0" borderId="0" xfId="0" applyNumberFormat="1" applyFont="1"/>
    <xf numFmtId="0" fontId="7" fillId="0" borderId="12" xfId="0" applyFont="1" applyBorder="1" applyAlignment="1">
      <alignment horizontal="center" vertical="center" wrapText="1"/>
    </xf>
    <xf numFmtId="0" fontId="5" fillId="0" borderId="12" xfId="0" applyFont="1" applyBorder="1" applyAlignment="1">
      <alignment horizontal="center" vertical="center" wrapText="1"/>
    </xf>
    <xf numFmtId="164" fontId="0" fillId="0" borderId="25" xfId="2" applyNumberFormat="1" applyFont="1" applyBorder="1"/>
    <xf numFmtId="0" fontId="15" fillId="6" borderId="27" xfId="0" applyFont="1" applyFill="1" applyBorder="1" applyAlignment="1">
      <alignment horizontal="justify" vertical="center" wrapText="1"/>
    </xf>
    <xf numFmtId="0" fontId="8" fillId="0" borderId="27" xfId="0" applyFont="1" applyBorder="1" applyAlignment="1">
      <alignment horizontal="justify" vertical="center" wrapText="1"/>
    </xf>
    <xf numFmtId="42" fontId="9" fillId="0" borderId="27" xfId="0" applyNumberFormat="1" applyFont="1" applyBorder="1"/>
    <xf numFmtId="0" fontId="8" fillId="8" borderId="27" xfId="0" applyFont="1" applyFill="1" applyBorder="1" applyAlignment="1">
      <alignment horizontal="justify" vertical="center" wrapText="1"/>
    </xf>
    <xf numFmtId="0" fontId="8" fillId="0" borderId="27" xfId="0" quotePrefix="1" applyFont="1" applyBorder="1" applyAlignment="1">
      <alignment horizontal="center" vertical="center" wrapText="1"/>
    </xf>
    <xf numFmtId="42" fontId="0" fillId="0" borderId="38" xfId="0" applyNumberFormat="1" applyBorder="1"/>
    <xf numFmtId="0" fontId="0" fillId="0" borderId="23" xfId="0" applyBorder="1"/>
    <xf numFmtId="0" fontId="3" fillId="3" borderId="10" xfId="0" applyFont="1" applyFill="1" applyBorder="1" applyAlignment="1">
      <alignment horizontal="center"/>
    </xf>
    <xf numFmtId="0" fontId="5" fillId="0" borderId="12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164" fontId="0" fillId="0" borderId="35" xfId="2" applyNumberFormat="1" applyFont="1" applyBorder="1"/>
    <xf numFmtId="0" fontId="8" fillId="0" borderId="35" xfId="0" applyFont="1" applyBorder="1" applyAlignment="1">
      <alignment vertical="center" wrapText="1"/>
    </xf>
    <xf numFmtId="0" fontId="8" fillId="0" borderId="25" xfId="0" applyFont="1" applyBorder="1" applyAlignment="1">
      <alignment vertical="center" wrapText="1"/>
    </xf>
    <xf numFmtId="0" fontId="8" fillId="0" borderId="25" xfId="0" quotePrefix="1" applyFont="1" applyBorder="1"/>
    <xf numFmtId="42" fontId="9" fillId="0" borderId="25" xfId="2" applyFont="1" applyBorder="1"/>
    <xf numFmtId="42" fontId="9" fillId="0" borderId="36" xfId="0" applyNumberFormat="1" applyFont="1" applyBorder="1"/>
    <xf numFmtId="164" fontId="0" fillId="0" borderId="37" xfId="2" applyNumberFormat="1" applyFont="1" applyBorder="1"/>
    <xf numFmtId="0" fontId="8" fillId="0" borderId="35" xfId="0" applyFont="1" applyBorder="1" applyAlignment="1">
      <alignment horizontal="left" vertical="center" wrapText="1"/>
    </xf>
    <xf numFmtId="0" fontId="8" fillId="0" borderId="27" xfId="0" applyFont="1" applyBorder="1" applyAlignment="1">
      <alignment vertical="center" wrapText="1"/>
    </xf>
    <xf numFmtId="42" fontId="9" fillId="0" borderId="27" xfId="2" applyFont="1" applyBorder="1" applyAlignment="1"/>
    <xf numFmtId="42" fontId="0" fillId="0" borderId="37" xfId="2" applyFont="1" applyBorder="1"/>
    <xf numFmtId="42" fontId="0" fillId="0" borderId="42" xfId="2" applyFont="1" applyBorder="1" applyAlignment="1">
      <alignment horizontal="center" vertical="center"/>
    </xf>
    <xf numFmtId="42" fontId="0" fillId="0" borderId="7" xfId="2" applyFont="1" applyBorder="1" applyAlignment="1">
      <alignment horizontal="center" vertical="center"/>
    </xf>
    <xf numFmtId="0" fontId="7" fillId="4" borderId="12" xfId="0" applyFont="1" applyFill="1" applyBorder="1" applyAlignment="1">
      <alignment horizontal="center" vertical="center" wrapText="1"/>
    </xf>
    <xf numFmtId="0" fontId="5" fillId="4" borderId="12" xfId="0" applyFont="1" applyFill="1" applyBorder="1" applyAlignment="1">
      <alignment horizontal="center" vertical="center" wrapText="1"/>
    </xf>
    <xf numFmtId="0" fontId="5" fillId="4" borderId="12" xfId="0" applyFont="1" applyFill="1" applyBorder="1" applyAlignment="1">
      <alignment horizontal="center" vertical="center"/>
    </xf>
    <xf numFmtId="0" fontId="5" fillId="4" borderId="13" xfId="0" applyFont="1" applyFill="1" applyBorder="1" applyAlignment="1">
      <alignment horizontal="center" vertical="center"/>
    </xf>
    <xf numFmtId="0" fontId="5" fillId="4" borderId="51" xfId="0" applyFont="1" applyFill="1" applyBorder="1" applyAlignment="1">
      <alignment horizontal="center" vertical="center"/>
    </xf>
    <xf numFmtId="0" fontId="3" fillId="4" borderId="27" xfId="0" applyFont="1" applyFill="1" applyBorder="1" applyAlignment="1">
      <alignment horizontal="center" vertical="center" wrapText="1"/>
    </xf>
    <xf numFmtId="0" fontId="5" fillId="4" borderId="27" xfId="0" applyFont="1" applyFill="1" applyBorder="1" applyAlignment="1">
      <alignment horizontal="center" vertical="center" wrapText="1"/>
    </xf>
    <xf numFmtId="44" fontId="0" fillId="0" borderId="25" xfId="1" quotePrefix="1" applyFont="1" applyBorder="1" applyAlignment="1">
      <alignment horizontal="center"/>
    </xf>
    <xf numFmtId="44" fontId="0" fillId="0" borderId="25" xfId="1" applyFont="1" applyBorder="1"/>
    <xf numFmtId="165" fontId="0" fillId="0" borderId="25" xfId="0" applyNumberFormat="1" applyBorder="1"/>
    <xf numFmtId="0" fontId="0" fillId="0" borderId="27" xfId="0" quotePrefix="1" applyBorder="1" applyAlignment="1">
      <alignment horizontal="center"/>
    </xf>
    <xf numFmtId="164" fontId="0" fillId="0" borderId="27" xfId="0" applyNumberFormat="1" applyBorder="1"/>
    <xf numFmtId="44" fontId="0" fillId="0" borderId="27" xfId="1" applyFont="1" applyBorder="1"/>
    <xf numFmtId="165" fontId="0" fillId="0" borderId="27" xfId="0" applyNumberFormat="1" applyBorder="1"/>
    <xf numFmtId="0" fontId="0" fillId="0" borderId="27" xfId="0" applyBorder="1" applyAlignment="1">
      <alignment horizontal="center"/>
    </xf>
    <xf numFmtId="0" fontId="8" fillId="0" borderId="27" xfId="0" applyFont="1" applyBorder="1" applyAlignment="1">
      <alignment horizontal="justify" wrapText="1"/>
    </xf>
    <xf numFmtId="44" fontId="9" fillId="0" borderId="27" xfId="1" applyFont="1" applyBorder="1"/>
    <xf numFmtId="0" fontId="8" fillId="0" borderId="30" xfId="0" applyFont="1" applyBorder="1"/>
    <xf numFmtId="42" fontId="0" fillId="0" borderId="25" xfId="2" applyFont="1" applyBorder="1"/>
    <xf numFmtId="44" fontId="9" fillId="0" borderId="25" xfId="1" applyFont="1" applyBorder="1"/>
    <xf numFmtId="42" fontId="0" fillId="0" borderId="27" xfId="0" applyNumberFormat="1" applyBorder="1"/>
    <xf numFmtId="165" fontId="5" fillId="0" borderId="27" xfId="0" applyNumberFormat="1" applyFont="1" applyBorder="1"/>
    <xf numFmtId="0" fontId="3" fillId="4" borderId="27" xfId="0" applyFont="1" applyFill="1" applyBorder="1" applyAlignment="1">
      <alignment horizontal="center"/>
    </xf>
    <xf numFmtId="0" fontId="0" fillId="0" borderId="27" xfId="0" quotePrefix="1" applyBorder="1"/>
    <xf numFmtId="44" fontId="0" fillId="0" borderId="27" xfId="0" applyNumberFormat="1" applyBorder="1"/>
    <xf numFmtId="0" fontId="3" fillId="4" borderId="27" xfId="0" applyFont="1" applyFill="1" applyBorder="1"/>
    <xf numFmtId="44" fontId="3" fillId="4" borderId="27" xfId="0" applyNumberFormat="1" applyFont="1" applyFill="1" applyBorder="1"/>
    <xf numFmtId="44" fontId="3" fillId="4" borderId="27" xfId="0" applyNumberFormat="1" applyFont="1" applyFill="1" applyBorder="1" applyAlignment="1">
      <alignment horizontal="center"/>
    </xf>
    <xf numFmtId="0" fontId="3" fillId="4" borderId="28" xfId="0" applyFont="1" applyFill="1" applyBorder="1" applyAlignment="1">
      <alignment horizontal="center" vertical="center" wrapText="1"/>
    </xf>
    <xf numFmtId="0" fontId="5" fillId="4" borderId="28" xfId="0" applyFont="1" applyFill="1" applyBorder="1" applyAlignment="1">
      <alignment horizontal="center" vertical="center" wrapText="1"/>
    </xf>
    <xf numFmtId="0" fontId="0" fillId="0" borderId="28" xfId="0" quotePrefix="1" applyBorder="1" applyAlignment="1">
      <alignment horizontal="center" vertical="center"/>
    </xf>
    <xf numFmtId="44" fontId="0" fillId="0" borderId="27" xfId="1" quotePrefix="1" applyFont="1" applyBorder="1" applyAlignment="1">
      <alignment horizontal="center" vertical="center"/>
    </xf>
    <xf numFmtId="0" fontId="0" fillId="0" borderId="28" xfId="0" applyBorder="1"/>
    <xf numFmtId="0" fontId="0" fillId="0" borderId="53" xfId="0" applyBorder="1"/>
    <xf numFmtId="165" fontId="3" fillId="4" borderId="54" xfId="0" applyNumberFormat="1" applyFont="1" applyFill="1" applyBorder="1"/>
    <xf numFmtId="0" fontId="16" fillId="0" borderId="30" xfId="0" applyFont="1" applyBorder="1" applyAlignment="1">
      <alignment horizontal="justify" wrapText="1"/>
    </xf>
    <xf numFmtId="0" fontId="16" fillId="0" borderId="27" xfId="0" applyFont="1" applyBorder="1"/>
    <xf numFmtId="164" fontId="16" fillId="0" borderId="25" xfId="2" applyNumberFormat="1" applyFont="1" applyBorder="1"/>
    <xf numFmtId="0" fontId="0" fillId="4" borderId="29" xfId="0" applyFont="1" applyFill="1" applyBorder="1" applyAlignment="1">
      <alignment horizontal="justify" vertical="center" wrapText="1"/>
    </xf>
    <xf numFmtId="0" fontId="0" fillId="4" borderId="25" xfId="0" applyFont="1" applyFill="1" applyBorder="1" applyAlignment="1">
      <alignment horizontal="center" vertical="center" wrapText="1"/>
    </xf>
    <xf numFmtId="42" fontId="0" fillId="4" borderId="27" xfId="2" applyFont="1" applyFill="1" applyBorder="1"/>
    <xf numFmtId="42" fontId="0" fillId="4" borderId="25" xfId="2" applyFont="1" applyFill="1" applyBorder="1"/>
    <xf numFmtId="42" fontId="0" fillId="4" borderId="36" xfId="0" applyNumberFormat="1" applyFont="1" applyFill="1" applyBorder="1"/>
    <xf numFmtId="164" fontId="16" fillId="0" borderId="27" xfId="2" applyNumberFormat="1" applyFont="1" applyBorder="1"/>
    <xf numFmtId="0" fontId="0" fillId="2" borderId="27" xfId="0" applyFont="1" applyFill="1" applyBorder="1" applyAlignment="1">
      <alignment horizontal="justify" vertical="center" wrapText="1"/>
    </xf>
    <xf numFmtId="0" fontId="0" fillId="2" borderId="27" xfId="0" applyFont="1" applyFill="1" applyBorder="1" applyAlignment="1">
      <alignment horizontal="justify" vertical="center"/>
    </xf>
    <xf numFmtId="0" fontId="0" fillId="2" borderId="27" xfId="0" applyFont="1" applyFill="1" applyBorder="1" applyAlignment="1">
      <alignment vertical="center"/>
    </xf>
    <xf numFmtId="42" fontId="0" fillId="0" borderId="38" xfId="0" applyNumberFormat="1" applyFont="1" applyBorder="1"/>
    <xf numFmtId="0" fontId="16" fillId="0" borderId="31" xfId="0" applyFont="1" applyBorder="1"/>
    <xf numFmtId="42" fontId="16" fillId="0" borderId="27" xfId="2" applyFont="1" applyBorder="1"/>
    <xf numFmtId="0" fontId="0" fillId="4" borderId="27" xfId="0" applyFont="1" applyFill="1" applyBorder="1" applyAlignment="1">
      <alignment horizontal="justify" vertical="center" wrapText="1"/>
    </xf>
    <xf numFmtId="0" fontId="0" fillId="4" borderId="27" xfId="0" applyFont="1" applyFill="1" applyBorder="1" applyAlignment="1">
      <alignment horizontal="justify"/>
    </xf>
    <xf numFmtId="0" fontId="0" fillId="4" borderId="27" xfId="0" applyFont="1" applyFill="1" applyBorder="1"/>
    <xf numFmtId="42" fontId="0" fillId="4" borderId="38" xfId="0" applyNumberFormat="1" applyFont="1" applyFill="1" applyBorder="1"/>
    <xf numFmtId="0" fontId="0" fillId="0" borderId="27" xfId="0" applyFont="1" applyBorder="1" applyAlignment="1">
      <alignment horizontal="justify" vertical="center" wrapText="1"/>
    </xf>
    <xf numFmtId="0" fontId="0" fillId="0" borderId="27" xfId="0" applyFont="1" applyBorder="1" applyAlignment="1">
      <alignment horizontal="justify" wrapText="1"/>
    </xf>
    <xf numFmtId="0" fontId="0" fillId="0" borderId="27" xfId="0" applyFont="1" applyBorder="1" applyAlignment="1">
      <alignment wrapText="1"/>
    </xf>
    <xf numFmtId="0" fontId="0" fillId="0" borderId="31" xfId="0" applyFont="1" applyBorder="1"/>
    <xf numFmtId="0" fontId="0" fillId="0" borderId="27" xfId="0" applyFont="1" applyBorder="1"/>
    <xf numFmtId="0" fontId="0" fillId="0" borderId="27" xfId="0" applyFont="1" applyBorder="1" applyAlignment="1">
      <alignment horizontal="justify"/>
    </xf>
    <xf numFmtId="0" fontId="0" fillId="0" borderId="37" xfId="0" applyFont="1" applyBorder="1"/>
    <xf numFmtId="164" fontId="1" fillId="2" borderId="47" xfId="2" applyNumberFormat="1" applyFont="1" applyFill="1" applyBorder="1"/>
    <xf numFmtId="164" fontId="1" fillId="2" borderId="56" xfId="2" applyNumberFormat="1" applyFont="1" applyFill="1" applyBorder="1"/>
    <xf numFmtId="0" fontId="0" fillId="0" borderId="0" xfId="0" applyFont="1"/>
    <xf numFmtId="42" fontId="1" fillId="2" borderId="56" xfId="2" applyFont="1" applyFill="1" applyBorder="1"/>
    <xf numFmtId="0" fontId="16" fillId="0" borderId="16" xfId="0" quotePrefix="1" applyFont="1" applyBorder="1" applyAlignment="1">
      <alignment horizontal="center" vertical="center" wrapText="1"/>
    </xf>
    <xf numFmtId="42" fontId="16" fillId="2" borderId="16" xfId="2" applyFont="1" applyFill="1" applyBorder="1" applyAlignment="1">
      <alignment vertical="center"/>
    </xf>
    <xf numFmtId="0" fontId="16" fillId="2" borderId="16" xfId="0" quotePrefix="1" applyFont="1" applyFill="1" applyBorder="1" applyAlignment="1">
      <alignment horizontal="center" vertical="center" wrapText="1"/>
    </xf>
    <xf numFmtId="0" fontId="16" fillId="2" borderId="16" xfId="0" applyFont="1" applyFill="1" applyBorder="1" applyAlignment="1">
      <alignment vertical="center"/>
    </xf>
    <xf numFmtId="42" fontId="16" fillId="2" borderId="18" xfId="0" applyNumberFormat="1" applyFont="1" applyFill="1" applyBorder="1" applyAlignment="1">
      <alignment vertical="center"/>
    </xf>
    <xf numFmtId="0" fontId="16" fillId="0" borderId="20" xfId="0" quotePrefix="1" applyFont="1" applyBorder="1" applyAlignment="1">
      <alignment horizontal="center" vertical="center" wrapText="1"/>
    </xf>
    <xf numFmtId="42" fontId="16" fillId="2" borderId="20" xfId="2" applyFont="1" applyFill="1" applyBorder="1" applyAlignment="1">
      <alignment vertical="center"/>
    </xf>
    <xf numFmtId="0" fontId="16" fillId="2" borderId="20" xfId="0" quotePrefix="1" applyFont="1" applyFill="1" applyBorder="1" applyAlignment="1">
      <alignment horizontal="center" vertical="center" wrapText="1"/>
    </xf>
    <xf numFmtId="42" fontId="16" fillId="2" borderId="23" xfId="0" applyNumberFormat="1" applyFont="1" applyFill="1" applyBorder="1" applyAlignment="1">
      <alignment vertical="center"/>
    </xf>
    <xf numFmtId="0" fontId="0" fillId="0" borderId="28" xfId="0" applyBorder="1" applyAlignment="1">
      <alignment horizontal="center" vertical="center" wrapText="1"/>
    </xf>
    <xf numFmtId="164" fontId="1" fillId="2" borderId="59" xfId="2" applyNumberFormat="1" applyFont="1" applyFill="1" applyBorder="1" applyAlignment="1">
      <alignment horizontal="center" vertical="center"/>
    </xf>
    <xf numFmtId="0" fontId="16" fillId="4" borderId="16" xfId="0" applyFont="1" applyFill="1" applyBorder="1" applyAlignment="1">
      <alignment horizontal="justify" vertical="center" wrapText="1"/>
    </xf>
    <xf numFmtId="0" fontId="8" fillId="0" borderId="30" xfId="0" applyFont="1" applyBorder="1" applyAlignment="1">
      <alignment horizontal="center" vertical="center" wrapText="1"/>
    </xf>
    <xf numFmtId="0" fontId="16" fillId="4" borderId="27" xfId="0" applyFont="1" applyFill="1" applyBorder="1" applyAlignment="1">
      <alignment horizontal="justify" vertical="center" wrapText="1"/>
    </xf>
    <xf numFmtId="164" fontId="0" fillId="2" borderId="59" xfId="2" applyNumberFormat="1" applyFont="1" applyFill="1" applyBorder="1" applyAlignment="1">
      <alignment horizontal="center" vertical="center"/>
    </xf>
    <xf numFmtId="0" fontId="16" fillId="4" borderId="20" xfId="0" applyFont="1" applyFill="1" applyBorder="1" applyAlignment="1">
      <alignment horizontal="justify" vertical="center" wrapText="1"/>
    </xf>
    <xf numFmtId="0" fontId="16" fillId="2" borderId="32" xfId="0" applyFont="1" applyFill="1" applyBorder="1" applyAlignment="1">
      <alignment horizontal="justify" vertical="center" wrapText="1"/>
    </xf>
    <xf numFmtId="0" fontId="16" fillId="2" borderId="26" xfId="0" applyFont="1" applyFill="1" applyBorder="1" applyAlignment="1">
      <alignment horizontal="justify" vertical="center" wrapText="1"/>
    </xf>
    <xf numFmtId="0" fontId="16" fillId="0" borderId="26" xfId="0" applyFont="1" applyBorder="1" applyAlignment="1">
      <alignment horizontal="justify" vertical="center" wrapText="1"/>
    </xf>
    <xf numFmtId="0" fontId="16" fillId="0" borderId="26" xfId="0" quotePrefix="1" applyFont="1" applyBorder="1" applyAlignment="1">
      <alignment horizontal="center"/>
    </xf>
    <xf numFmtId="42" fontId="16" fillId="0" borderId="26" xfId="2" applyFont="1" applyBorder="1"/>
    <xf numFmtId="42" fontId="16" fillId="0" borderId="33" xfId="0" applyNumberFormat="1" applyFont="1" applyBorder="1"/>
    <xf numFmtId="42" fontId="0" fillId="2" borderId="56" xfId="2" applyFont="1" applyFill="1" applyBorder="1"/>
    <xf numFmtId="0" fontId="16" fillId="4" borderId="12" xfId="0" applyFont="1" applyFill="1" applyBorder="1" applyAlignment="1">
      <alignment horizontal="justify" vertical="center" wrapText="1"/>
    </xf>
    <xf numFmtId="0" fontId="16" fillId="4" borderId="13" xfId="0" applyFont="1" applyFill="1" applyBorder="1" applyAlignment="1">
      <alignment horizontal="justify" vertical="center" wrapText="1"/>
    </xf>
    <xf numFmtId="0" fontId="16" fillId="4" borderId="13" xfId="0" quotePrefix="1" applyFont="1" applyFill="1" applyBorder="1" applyAlignment="1">
      <alignment horizontal="center"/>
    </xf>
    <xf numFmtId="42" fontId="16" fillId="4" borderId="13" xfId="2" applyFont="1" applyFill="1" applyBorder="1"/>
    <xf numFmtId="42" fontId="16" fillId="4" borderId="14" xfId="0" applyNumberFormat="1" applyFont="1" applyFill="1" applyBorder="1"/>
    <xf numFmtId="0" fontId="16" fillId="0" borderId="26" xfId="0" applyFont="1" applyBorder="1" applyAlignment="1">
      <alignment horizontal="justify" vertical="center"/>
    </xf>
    <xf numFmtId="0" fontId="16" fillId="0" borderId="26" xfId="0" applyFont="1" applyBorder="1"/>
    <xf numFmtId="42" fontId="16" fillId="0" borderId="26" xfId="2" quotePrefix="1" applyFont="1" applyBorder="1"/>
    <xf numFmtId="42" fontId="0" fillId="0" borderId="56" xfId="2" applyFont="1" applyBorder="1"/>
    <xf numFmtId="0" fontId="18" fillId="4" borderId="16" xfId="0" applyFont="1" applyFill="1" applyBorder="1" applyAlignment="1">
      <alignment horizontal="justify" vertical="center" wrapText="1"/>
    </xf>
    <xf numFmtId="0" fontId="18" fillId="4" borderId="20" xfId="0" applyFont="1" applyFill="1" applyBorder="1" applyAlignment="1">
      <alignment horizontal="justify" vertical="center" wrapText="1"/>
    </xf>
    <xf numFmtId="0" fontId="16" fillId="2" borderId="25" xfId="0" applyFont="1" applyFill="1" applyBorder="1" applyAlignment="1">
      <alignment horizontal="justify" vertical="center" wrapText="1"/>
    </xf>
    <xf numFmtId="0" fontId="16" fillId="2" borderId="28" xfId="0" applyFont="1" applyFill="1" applyBorder="1" applyAlignment="1">
      <alignment horizontal="justify" vertical="center" wrapText="1"/>
    </xf>
    <xf numFmtId="0" fontId="16" fillId="4" borderId="46" xfId="0" applyFont="1" applyFill="1" applyBorder="1" applyAlignment="1">
      <alignment horizontal="justify" vertical="center" wrapText="1"/>
    </xf>
    <xf numFmtId="0" fontId="16" fillId="4" borderId="13" xfId="0" applyFont="1" applyFill="1" applyBorder="1"/>
    <xf numFmtId="42" fontId="16" fillId="4" borderId="13" xfId="2" quotePrefix="1" applyFont="1" applyFill="1" applyBorder="1"/>
    <xf numFmtId="0" fontId="15" fillId="7" borderId="27" xfId="0" applyFont="1" applyFill="1" applyBorder="1" applyAlignment="1">
      <alignment horizontal="justify" vertical="center" wrapText="1"/>
    </xf>
    <xf numFmtId="0" fontId="8" fillId="8" borderId="27" xfId="0" quotePrefix="1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/>
    </xf>
    <xf numFmtId="0" fontId="4" fillId="2" borderId="0" xfId="0" applyFont="1" applyFill="1" applyBorder="1" applyAlignment="1">
      <alignment horizontal="center"/>
    </xf>
    <xf numFmtId="0" fontId="4" fillId="2" borderId="5" xfId="0" applyFont="1" applyFill="1" applyBorder="1" applyAlignment="1">
      <alignment horizontal="center"/>
    </xf>
    <xf numFmtId="0" fontId="0" fillId="2" borderId="6" xfId="0" applyFill="1" applyBorder="1" applyAlignment="1">
      <alignment horizontal="center"/>
    </xf>
    <xf numFmtId="0" fontId="0" fillId="2" borderId="7" xfId="0" applyFill="1" applyBorder="1" applyAlignment="1">
      <alignment horizontal="center"/>
    </xf>
    <xf numFmtId="0" fontId="0" fillId="2" borderId="8" xfId="0" applyFill="1" applyBorder="1" applyAlignment="1">
      <alignment horizontal="center"/>
    </xf>
    <xf numFmtId="0" fontId="3" fillId="3" borderId="9" xfId="0" applyFont="1" applyFill="1" applyBorder="1" applyAlignment="1">
      <alignment horizontal="center"/>
    </xf>
    <xf numFmtId="0" fontId="3" fillId="3" borderId="10" xfId="0" applyFont="1" applyFill="1" applyBorder="1" applyAlignment="1">
      <alignment horizontal="center"/>
    </xf>
    <xf numFmtId="0" fontId="3" fillId="3" borderId="11" xfId="0" applyFont="1" applyFill="1" applyBorder="1" applyAlignment="1">
      <alignment horizontal="center"/>
    </xf>
    <xf numFmtId="0" fontId="8" fillId="2" borderId="15" xfId="0" applyFont="1" applyFill="1" applyBorder="1" applyAlignment="1">
      <alignment horizontal="center" vertical="center" wrapText="1"/>
    </xf>
    <xf numFmtId="0" fontId="8" fillId="2" borderId="19" xfId="0" applyFont="1" applyFill="1" applyBorder="1" applyAlignment="1">
      <alignment horizontal="center" vertical="center" wrapText="1"/>
    </xf>
    <xf numFmtId="0" fontId="0" fillId="2" borderId="16" xfId="0" applyFill="1" applyBorder="1" applyAlignment="1">
      <alignment horizontal="center" vertical="center"/>
    </xf>
    <xf numFmtId="0" fontId="0" fillId="2" borderId="20" xfId="0" applyFill="1" applyBorder="1" applyAlignment="1">
      <alignment horizontal="center" vertical="center"/>
    </xf>
    <xf numFmtId="164" fontId="0" fillId="2" borderId="16" xfId="2" applyNumberFormat="1" applyFont="1" applyFill="1" applyBorder="1" applyAlignment="1">
      <alignment horizontal="center" vertical="center"/>
    </xf>
    <xf numFmtId="164" fontId="0" fillId="2" borderId="20" xfId="2" applyNumberFormat="1" applyFont="1" applyFill="1" applyBorder="1" applyAlignment="1">
      <alignment horizontal="center" vertical="center"/>
    </xf>
    <xf numFmtId="0" fontId="8" fillId="2" borderId="24" xfId="0" applyFont="1" applyFill="1" applyBorder="1" applyAlignment="1">
      <alignment horizontal="center" vertical="center" wrapText="1"/>
    </xf>
    <xf numFmtId="0" fontId="8" fillId="4" borderId="26" xfId="0" applyFont="1" applyFill="1" applyBorder="1" applyAlignment="1">
      <alignment horizontal="justify" vertical="center" wrapText="1"/>
    </xf>
    <xf numFmtId="165" fontId="1" fillId="4" borderId="28" xfId="0" quotePrefix="1" applyNumberFormat="1" applyFont="1" applyFill="1" applyBorder="1" applyAlignment="1">
      <alignment horizontal="center" vertical="center"/>
    </xf>
    <xf numFmtId="165" fontId="1" fillId="4" borderId="26" xfId="0" quotePrefix="1" applyNumberFormat="1" applyFont="1" applyFill="1" applyBorder="1" applyAlignment="1">
      <alignment horizontal="center" vertical="center"/>
    </xf>
    <xf numFmtId="0" fontId="1" fillId="4" borderId="28" xfId="0" quotePrefix="1" applyFont="1" applyFill="1" applyBorder="1" applyAlignment="1">
      <alignment horizontal="center" vertical="center"/>
    </xf>
    <xf numFmtId="0" fontId="1" fillId="4" borderId="26" xfId="0" quotePrefix="1" applyFont="1" applyFill="1" applyBorder="1" applyAlignment="1">
      <alignment horizontal="center" vertical="center"/>
    </xf>
    <xf numFmtId="164" fontId="1" fillId="4" borderId="27" xfId="2" applyNumberFormat="1" applyFont="1" applyFill="1" applyBorder="1" applyAlignment="1">
      <alignment horizontal="center" vertical="center"/>
    </xf>
    <xf numFmtId="164" fontId="1" fillId="4" borderId="28" xfId="2" applyNumberFormat="1" applyFont="1" applyFill="1" applyBorder="1" applyAlignment="1">
      <alignment horizontal="center" vertical="center"/>
    </xf>
    <xf numFmtId="42" fontId="1" fillId="4" borderId="27" xfId="2" applyFont="1" applyFill="1" applyBorder="1" applyAlignment="1">
      <alignment horizontal="center" vertical="center"/>
    </xf>
    <xf numFmtId="42" fontId="1" fillId="4" borderId="28" xfId="2" applyFont="1" applyFill="1" applyBorder="1" applyAlignment="1">
      <alignment horizontal="center" vertical="center"/>
    </xf>
    <xf numFmtId="0" fontId="8" fillId="0" borderId="29" xfId="0" applyFont="1" applyBorder="1" applyAlignment="1">
      <alignment horizontal="justify" vertical="center" wrapText="1"/>
    </xf>
    <xf numFmtId="0" fontId="8" fillId="0" borderId="22" xfId="0" applyFont="1" applyBorder="1" applyAlignment="1">
      <alignment horizontal="justify" vertical="center" wrapText="1"/>
    </xf>
    <xf numFmtId="164" fontId="1" fillId="4" borderId="28" xfId="0" applyNumberFormat="1" applyFont="1" applyFill="1" applyBorder="1" applyAlignment="1">
      <alignment horizontal="center" vertical="center"/>
    </xf>
    <xf numFmtId="164" fontId="1" fillId="4" borderId="26" xfId="0" applyNumberFormat="1" applyFont="1" applyFill="1" applyBorder="1" applyAlignment="1">
      <alignment horizontal="center" vertical="center"/>
    </xf>
    <xf numFmtId="0" fontId="8" fillId="4" borderId="15" xfId="0" applyFont="1" applyFill="1" applyBorder="1" applyAlignment="1">
      <alignment horizontal="justify" vertical="center" wrapText="1"/>
    </xf>
    <xf numFmtId="0" fontId="8" fillId="4" borderId="19" xfId="0" applyFont="1" applyFill="1" applyBorder="1" applyAlignment="1">
      <alignment horizontal="justify" vertical="center" wrapText="1"/>
    </xf>
    <xf numFmtId="0" fontId="8" fillId="4" borderId="29" xfId="0" applyFont="1" applyFill="1" applyBorder="1" applyAlignment="1">
      <alignment horizontal="justify" vertical="center" wrapText="1"/>
    </xf>
    <xf numFmtId="0" fontId="8" fillId="4" borderId="22" xfId="0" applyFont="1" applyFill="1" applyBorder="1" applyAlignment="1">
      <alignment horizontal="justify" vertical="center" wrapText="1"/>
    </xf>
    <xf numFmtId="0" fontId="3" fillId="0" borderId="39" xfId="0" applyFont="1" applyBorder="1" applyAlignment="1">
      <alignment horizontal="right" vertical="center"/>
    </xf>
    <xf numFmtId="0" fontId="3" fillId="0" borderId="40" xfId="0" applyFont="1" applyBorder="1" applyAlignment="1">
      <alignment horizontal="right" vertical="center"/>
    </xf>
    <xf numFmtId="0" fontId="3" fillId="0" borderId="4" xfId="0" applyFont="1" applyBorder="1" applyAlignment="1">
      <alignment horizontal="right" vertical="center"/>
    </xf>
    <xf numFmtId="0" fontId="3" fillId="0" borderId="32" xfId="0" applyFont="1" applyBorder="1" applyAlignment="1">
      <alignment horizontal="right" vertical="center"/>
    </xf>
    <xf numFmtId="0" fontId="3" fillId="0" borderId="6" xfId="0" applyFont="1" applyBorder="1" applyAlignment="1">
      <alignment horizontal="right" vertical="center"/>
    </xf>
    <xf numFmtId="0" fontId="3" fillId="0" borderId="44" xfId="0" applyFont="1" applyBorder="1" applyAlignment="1">
      <alignment horizontal="right" vertical="center"/>
    </xf>
    <xf numFmtId="42" fontId="3" fillId="0" borderId="28" xfId="2" applyFont="1" applyBorder="1" applyAlignment="1">
      <alignment horizontal="center" vertical="center"/>
    </xf>
    <xf numFmtId="42" fontId="3" fillId="0" borderId="26" xfId="2" applyFont="1" applyBorder="1" applyAlignment="1">
      <alignment horizontal="center" vertical="center"/>
    </xf>
    <xf numFmtId="42" fontId="3" fillId="0" borderId="45" xfId="2" applyFont="1" applyBorder="1" applyAlignment="1">
      <alignment horizontal="center" vertical="center"/>
    </xf>
    <xf numFmtId="0" fontId="3" fillId="0" borderId="41" xfId="0" applyFont="1" applyBorder="1" applyAlignment="1">
      <alignment horizontal="right"/>
    </xf>
    <xf numFmtId="0" fontId="3" fillId="0" borderId="9" xfId="0" applyFont="1" applyBorder="1" applyAlignment="1">
      <alignment horizontal="right"/>
    </xf>
    <xf numFmtId="0" fontId="3" fillId="0" borderId="10" xfId="0" applyFont="1" applyBorder="1" applyAlignment="1">
      <alignment horizontal="right"/>
    </xf>
    <xf numFmtId="0" fontId="3" fillId="0" borderId="46" xfId="0" applyFont="1" applyBorder="1" applyAlignment="1">
      <alignment horizontal="right"/>
    </xf>
    <xf numFmtId="0" fontId="3" fillId="3" borderId="2" xfId="0" applyFont="1" applyFill="1" applyBorder="1" applyAlignment="1">
      <alignment horizontal="center"/>
    </xf>
    <xf numFmtId="44" fontId="3" fillId="4" borderId="27" xfId="0" applyNumberFormat="1" applyFont="1" applyFill="1" applyBorder="1" applyAlignment="1">
      <alignment horizontal="center"/>
    </xf>
    <xf numFmtId="0" fontId="5" fillId="4" borderId="51" xfId="0" applyFont="1" applyFill="1" applyBorder="1" applyAlignment="1">
      <alignment horizontal="center" vertical="center" wrapText="1"/>
    </xf>
    <xf numFmtId="0" fontId="5" fillId="4" borderId="11" xfId="0" applyFont="1" applyFill="1" applyBorder="1" applyAlignment="1">
      <alignment horizontal="center" vertical="center" wrapText="1"/>
    </xf>
    <xf numFmtId="0" fontId="0" fillId="0" borderId="29" xfId="0" applyFont="1" applyBorder="1" applyAlignment="1">
      <alignment horizontal="center" vertical="center" wrapText="1"/>
    </xf>
    <xf numFmtId="0" fontId="0" fillId="0" borderId="26" xfId="0" applyFont="1" applyBorder="1" applyAlignment="1">
      <alignment horizontal="center" vertical="center" wrapText="1"/>
    </xf>
    <xf numFmtId="0" fontId="0" fillId="0" borderId="25" xfId="0" applyFont="1" applyBorder="1" applyAlignment="1">
      <alignment horizontal="center" vertical="center" wrapText="1"/>
    </xf>
    <xf numFmtId="44" fontId="12" fillId="0" borderId="25" xfId="0" applyNumberFormat="1" applyFont="1" applyBorder="1" applyAlignment="1">
      <alignment horizontal="center" vertical="center" wrapText="1"/>
    </xf>
    <xf numFmtId="44" fontId="12" fillId="0" borderId="27" xfId="0" applyNumberFormat="1" applyFont="1" applyBorder="1" applyAlignment="1">
      <alignment horizontal="center" vertical="center" wrapText="1"/>
    </xf>
    <xf numFmtId="0" fontId="16" fillId="0" borderId="29" xfId="0" applyFont="1" applyBorder="1" applyAlignment="1">
      <alignment horizontal="center" vertical="center" wrapText="1"/>
    </xf>
    <xf numFmtId="0" fontId="16" fillId="0" borderId="26" xfId="0" applyFont="1" applyBorder="1" applyAlignment="1">
      <alignment horizontal="center" vertical="center" wrapText="1"/>
    </xf>
    <xf numFmtId="0" fontId="16" fillId="0" borderId="25" xfId="0" applyFont="1" applyBorder="1" applyAlignment="1">
      <alignment horizontal="center" vertical="center" wrapText="1"/>
    </xf>
    <xf numFmtId="42" fontId="0" fillId="0" borderId="28" xfId="2" applyFont="1" applyBorder="1" applyAlignment="1">
      <alignment horizontal="center" vertical="center"/>
    </xf>
    <xf numFmtId="42" fontId="0" fillId="0" borderId="22" xfId="2" applyFont="1" applyBorder="1" applyAlignment="1">
      <alignment horizontal="center" vertical="center"/>
    </xf>
    <xf numFmtId="0" fontId="3" fillId="0" borderId="37" xfId="0" applyFont="1" applyBorder="1" applyAlignment="1">
      <alignment horizontal="right"/>
    </xf>
    <xf numFmtId="0" fontId="3" fillId="0" borderId="49" xfId="0" applyFont="1" applyBorder="1" applyAlignment="1">
      <alignment horizontal="right"/>
    </xf>
    <xf numFmtId="0" fontId="3" fillId="0" borderId="21" xfId="0" applyFont="1" applyBorder="1" applyAlignment="1">
      <alignment horizontal="right"/>
    </xf>
    <xf numFmtId="0" fontId="3" fillId="4" borderId="27" xfId="0" applyFont="1" applyFill="1" applyBorder="1" applyAlignment="1">
      <alignment horizontal="center"/>
    </xf>
    <xf numFmtId="44" fontId="3" fillId="0" borderId="27" xfId="0" applyNumberFormat="1" applyFont="1" applyBorder="1" applyAlignment="1">
      <alignment horizontal="center"/>
    </xf>
    <xf numFmtId="0" fontId="5" fillId="4" borderId="52" xfId="0" applyFont="1" applyFill="1" applyBorder="1" applyAlignment="1">
      <alignment horizontal="center" vertical="center" wrapText="1"/>
    </xf>
    <xf numFmtId="0" fontId="5" fillId="4" borderId="3" xfId="0" applyFont="1" applyFill="1" applyBorder="1" applyAlignment="1">
      <alignment horizontal="center" vertical="center" wrapText="1"/>
    </xf>
    <xf numFmtId="0" fontId="13" fillId="0" borderId="29" xfId="0" applyFont="1" applyBorder="1" applyAlignment="1">
      <alignment horizontal="center" vertical="center" wrapText="1"/>
    </xf>
    <xf numFmtId="0" fontId="13" fillId="0" borderId="26" xfId="0" applyFont="1" applyBorder="1" applyAlignment="1">
      <alignment horizontal="center" vertical="center" wrapText="1"/>
    </xf>
    <xf numFmtId="0" fontId="13" fillId="0" borderId="25" xfId="0" applyFont="1" applyBorder="1" applyAlignment="1">
      <alignment horizontal="center" vertical="center" wrapText="1"/>
    </xf>
    <xf numFmtId="44" fontId="17" fillId="0" borderId="25" xfId="0" applyNumberFormat="1" applyFont="1" applyBorder="1" applyAlignment="1">
      <alignment horizontal="center" vertical="center" wrapText="1"/>
    </xf>
    <xf numFmtId="44" fontId="17" fillId="0" borderId="27" xfId="0" applyNumberFormat="1" applyFont="1" applyBorder="1" applyAlignment="1">
      <alignment horizontal="center" vertical="center" wrapText="1"/>
    </xf>
    <xf numFmtId="0" fontId="8" fillId="0" borderId="29" xfId="0" applyFont="1" applyBorder="1" applyAlignment="1">
      <alignment horizontal="center" vertical="center" wrapText="1"/>
    </xf>
    <xf numFmtId="0" fontId="8" fillId="0" borderId="26" xfId="0" applyFont="1" applyBorder="1" applyAlignment="1">
      <alignment horizontal="center" vertical="center" wrapText="1"/>
    </xf>
    <xf numFmtId="0" fontId="8" fillId="0" borderId="25" xfId="0" applyFont="1" applyBorder="1" applyAlignment="1">
      <alignment horizontal="center" vertical="center" wrapText="1"/>
    </xf>
    <xf numFmtId="44" fontId="0" fillId="0" borderId="27" xfId="1" quotePrefix="1" applyFont="1" applyBorder="1" applyAlignment="1">
      <alignment horizontal="center" vertical="center"/>
    </xf>
    <xf numFmtId="0" fontId="0" fillId="0" borderId="28" xfId="0" applyBorder="1" applyAlignment="1">
      <alignment horizontal="center" vertical="center"/>
    </xf>
    <xf numFmtId="0" fontId="0" fillId="0" borderId="26" xfId="0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0" fillId="0" borderId="28" xfId="0" quotePrefix="1" applyBorder="1" applyAlignment="1">
      <alignment horizontal="center" vertical="center"/>
    </xf>
    <xf numFmtId="0" fontId="0" fillId="0" borderId="26" xfId="0" quotePrefix="1" applyBorder="1" applyAlignment="1">
      <alignment horizontal="center" vertical="center"/>
    </xf>
    <xf numFmtId="0" fontId="0" fillId="0" borderId="25" xfId="0" quotePrefix="1" applyBorder="1" applyAlignment="1">
      <alignment horizontal="center" vertical="center"/>
    </xf>
    <xf numFmtId="164" fontId="0" fillId="0" borderId="28" xfId="0" applyNumberFormat="1" applyBorder="1" applyAlignment="1">
      <alignment horizontal="center" vertical="center"/>
    </xf>
    <xf numFmtId="164" fontId="0" fillId="0" borderId="26" xfId="0" applyNumberFormat="1" applyBorder="1" applyAlignment="1">
      <alignment horizontal="center" vertical="center"/>
    </xf>
    <xf numFmtId="164" fontId="0" fillId="0" borderId="25" xfId="0" applyNumberFormat="1" applyBorder="1" applyAlignment="1">
      <alignment horizontal="center" vertical="center"/>
    </xf>
    <xf numFmtId="164" fontId="0" fillId="0" borderId="28" xfId="0" applyNumberFormat="1" applyBorder="1" applyAlignment="1">
      <alignment horizontal="center" vertical="center" wrapText="1"/>
    </xf>
    <xf numFmtId="164" fontId="0" fillId="0" borderId="26" xfId="0" applyNumberFormat="1" applyBorder="1" applyAlignment="1">
      <alignment horizontal="center" vertical="center" wrapText="1"/>
    </xf>
    <xf numFmtId="164" fontId="0" fillId="0" borderId="25" xfId="0" applyNumberFormat="1" applyBorder="1" applyAlignment="1">
      <alignment horizontal="center" vertical="center" wrapText="1"/>
    </xf>
    <xf numFmtId="42" fontId="16" fillId="4" borderId="16" xfId="0" applyNumberFormat="1" applyFont="1" applyFill="1" applyBorder="1" applyAlignment="1">
      <alignment horizontal="center" vertical="center" wrapText="1"/>
    </xf>
    <xf numFmtId="42" fontId="16" fillId="4" borderId="27" xfId="0" applyNumberFormat="1" applyFont="1" applyFill="1" applyBorder="1" applyAlignment="1">
      <alignment horizontal="center" vertical="center" wrapText="1"/>
    </xf>
    <xf numFmtId="42" fontId="16" fillId="4" borderId="18" xfId="0" applyNumberFormat="1" applyFont="1" applyFill="1" applyBorder="1" applyAlignment="1">
      <alignment horizontal="center" vertical="center" wrapText="1"/>
    </xf>
    <xf numFmtId="42" fontId="16" fillId="4" borderId="38" xfId="0" applyNumberFormat="1" applyFont="1" applyFill="1" applyBorder="1" applyAlignment="1">
      <alignment horizontal="center" vertical="center" wrapText="1"/>
    </xf>
    <xf numFmtId="42" fontId="16" fillId="4" borderId="20" xfId="0" applyNumberFormat="1" applyFont="1" applyFill="1" applyBorder="1" applyAlignment="1">
      <alignment horizontal="center" vertical="center" wrapText="1"/>
    </xf>
    <xf numFmtId="0" fontId="16" fillId="4" borderId="16" xfId="0" quotePrefix="1" applyFont="1" applyFill="1" applyBorder="1" applyAlignment="1">
      <alignment horizontal="center" vertical="center"/>
    </xf>
    <xf numFmtId="0" fontId="16" fillId="4" borderId="27" xfId="0" quotePrefix="1" applyFont="1" applyFill="1" applyBorder="1" applyAlignment="1">
      <alignment horizontal="center" vertical="center"/>
    </xf>
    <xf numFmtId="0" fontId="8" fillId="0" borderId="57" xfId="0" applyFont="1" applyBorder="1" applyAlignment="1">
      <alignment horizontal="center" vertical="center" wrapText="1"/>
    </xf>
    <xf numFmtId="0" fontId="8" fillId="0" borderId="24" xfId="0" applyFont="1" applyBorder="1" applyAlignment="1">
      <alignment horizontal="center" vertical="center" wrapText="1"/>
    </xf>
    <xf numFmtId="0" fontId="8" fillId="0" borderId="30" xfId="0" applyFont="1" applyBorder="1" applyAlignment="1">
      <alignment horizontal="center" vertical="center" wrapText="1"/>
    </xf>
    <xf numFmtId="0" fontId="0" fillId="0" borderId="28" xfId="0" applyFont="1" applyBorder="1" applyAlignment="1">
      <alignment horizontal="center" vertical="center"/>
    </xf>
    <xf numFmtId="0" fontId="0" fillId="0" borderId="26" xfId="0" applyFont="1" applyBorder="1" applyAlignment="1">
      <alignment horizontal="center" vertical="center"/>
    </xf>
    <xf numFmtId="0" fontId="0" fillId="0" borderId="25" xfId="0" applyFont="1" applyBorder="1" applyAlignment="1">
      <alignment horizontal="center" vertical="center"/>
    </xf>
    <xf numFmtId="42" fontId="1" fillId="2" borderId="43" xfId="2" applyFont="1" applyFill="1" applyBorder="1" applyAlignment="1">
      <alignment horizontal="center" vertical="center"/>
    </xf>
    <xf numFmtId="42" fontId="1" fillId="2" borderId="33" xfId="2" applyFont="1" applyFill="1" applyBorder="1" applyAlignment="1">
      <alignment horizontal="center" vertical="center"/>
    </xf>
    <xf numFmtId="42" fontId="1" fillId="2" borderId="36" xfId="2" applyFont="1" applyFill="1" applyBorder="1" applyAlignment="1">
      <alignment horizontal="center" vertical="center"/>
    </xf>
    <xf numFmtId="0" fontId="16" fillId="4" borderId="55" xfId="0" applyFont="1" applyFill="1" applyBorder="1" applyAlignment="1">
      <alignment horizontal="justify" vertical="center" wrapText="1"/>
    </xf>
    <xf numFmtId="0" fontId="16" fillId="4" borderId="31" xfId="0" applyFont="1" applyFill="1" applyBorder="1" applyAlignment="1">
      <alignment horizontal="justify" vertical="center" wrapText="1"/>
    </xf>
    <xf numFmtId="0" fontId="16" fillId="4" borderId="58" xfId="0" applyFont="1" applyFill="1" applyBorder="1" applyAlignment="1">
      <alignment horizontal="justify" vertical="center" wrapText="1"/>
    </xf>
    <xf numFmtId="0" fontId="16" fillId="4" borderId="16" xfId="0" applyFont="1" applyFill="1" applyBorder="1" applyAlignment="1">
      <alignment horizontal="justify" vertical="center" wrapText="1"/>
    </xf>
    <xf numFmtId="0" fontId="16" fillId="4" borderId="27" xfId="0" applyFont="1" applyFill="1" applyBorder="1" applyAlignment="1">
      <alignment horizontal="justify" vertical="center" wrapText="1"/>
    </xf>
    <xf numFmtId="0" fontId="16" fillId="4" borderId="20" xfId="0" applyFont="1" applyFill="1" applyBorder="1" applyAlignment="1">
      <alignment horizontal="justify" vertical="center" wrapText="1"/>
    </xf>
    <xf numFmtId="42" fontId="16" fillId="4" borderId="23" xfId="0" applyNumberFormat="1" applyFont="1" applyFill="1" applyBorder="1" applyAlignment="1">
      <alignment horizontal="center" vertical="center" wrapText="1"/>
    </xf>
    <xf numFmtId="0" fontId="16" fillId="0" borderId="16" xfId="0" applyFont="1" applyBorder="1" applyAlignment="1">
      <alignment horizontal="justify" vertical="center" wrapText="1"/>
    </xf>
    <xf numFmtId="0" fontId="16" fillId="0" borderId="20" xfId="0" applyFont="1" applyBorder="1" applyAlignment="1">
      <alignment horizontal="justify" vertical="center" wrapText="1"/>
    </xf>
    <xf numFmtId="0" fontId="16" fillId="4" borderId="15" xfId="0" applyFont="1" applyFill="1" applyBorder="1" applyAlignment="1">
      <alignment horizontal="justify" vertical="center" wrapText="1"/>
    </xf>
    <xf numFmtId="0" fontId="16" fillId="4" borderId="24" xfId="0" applyFont="1" applyFill="1" applyBorder="1" applyAlignment="1">
      <alignment horizontal="justify" vertical="center" wrapText="1"/>
    </xf>
    <xf numFmtId="0" fontId="16" fillId="4" borderId="19" xfId="0" applyFont="1" applyFill="1" applyBorder="1" applyAlignment="1">
      <alignment horizontal="justify" vertical="center" wrapText="1"/>
    </xf>
    <xf numFmtId="164" fontId="1" fillId="2" borderId="43" xfId="2" applyNumberFormat="1" applyFont="1" applyFill="1" applyBorder="1" applyAlignment="1">
      <alignment horizontal="center" vertical="center"/>
    </xf>
    <xf numFmtId="164" fontId="1" fillId="2" borderId="36" xfId="2" applyNumberFormat="1" applyFont="1" applyFill="1" applyBorder="1" applyAlignment="1">
      <alignment horizontal="center" vertical="center"/>
    </xf>
    <xf numFmtId="164" fontId="16" fillId="2" borderId="55" xfId="2" applyNumberFormat="1" applyFont="1" applyFill="1" applyBorder="1" applyAlignment="1">
      <alignment horizontal="justify" vertical="center" wrapText="1"/>
    </xf>
    <xf numFmtId="164" fontId="16" fillId="2" borderId="58" xfId="2" applyNumberFormat="1" applyFont="1" applyFill="1" applyBorder="1" applyAlignment="1">
      <alignment horizontal="justify" vertical="center" wrapText="1"/>
    </xf>
    <xf numFmtId="164" fontId="16" fillId="2" borderId="16" xfId="2" applyNumberFormat="1" applyFont="1" applyFill="1" applyBorder="1" applyAlignment="1">
      <alignment horizontal="justify" vertical="center" wrapText="1"/>
    </xf>
    <xf numFmtId="164" fontId="16" fillId="2" borderId="20" xfId="2" applyNumberFormat="1" applyFont="1" applyFill="1" applyBorder="1" applyAlignment="1">
      <alignment horizontal="justify" vertical="center" wrapText="1"/>
    </xf>
    <xf numFmtId="42" fontId="16" fillId="4" borderId="29" xfId="2" applyFont="1" applyFill="1" applyBorder="1" applyAlignment="1">
      <alignment horizontal="center" vertical="center"/>
    </xf>
    <xf numFmtId="42" fontId="16" fillId="4" borderId="26" xfId="2" applyFont="1" applyFill="1" applyBorder="1" applyAlignment="1">
      <alignment horizontal="center" vertical="center"/>
    </xf>
    <xf numFmtId="42" fontId="16" fillId="4" borderId="22" xfId="2" applyFont="1" applyFill="1" applyBorder="1" applyAlignment="1">
      <alignment horizontal="center" vertical="center"/>
    </xf>
    <xf numFmtId="42" fontId="16" fillId="4" borderId="34" xfId="2" applyFont="1" applyFill="1" applyBorder="1" applyAlignment="1">
      <alignment horizontal="center" vertical="center"/>
    </xf>
    <xf numFmtId="42" fontId="16" fillId="4" borderId="33" xfId="2" applyFont="1" applyFill="1" applyBorder="1" applyAlignment="1">
      <alignment horizontal="center" vertical="center"/>
    </xf>
    <xf numFmtId="42" fontId="16" fillId="4" borderId="53" xfId="2" applyFont="1" applyFill="1" applyBorder="1" applyAlignment="1">
      <alignment horizontal="center" vertical="center"/>
    </xf>
    <xf numFmtId="0" fontId="16" fillId="4" borderId="29" xfId="0" quotePrefix="1" applyFont="1" applyFill="1" applyBorder="1" applyAlignment="1">
      <alignment horizontal="center" vertical="center"/>
    </xf>
    <xf numFmtId="0" fontId="16" fillId="4" borderId="22" xfId="0" quotePrefix="1" applyFont="1" applyFill="1" applyBorder="1" applyAlignment="1">
      <alignment horizontal="center" vertical="center"/>
    </xf>
    <xf numFmtId="0" fontId="16" fillId="4" borderId="29" xfId="0" quotePrefix="1" applyFont="1" applyFill="1" applyBorder="1" applyAlignment="1">
      <alignment horizontal="center" vertical="center" wrapText="1"/>
    </xf>
    <xf numFmtId="0" fontId="16" fillId="4" borderId="26" xfId="0" quotePrefix="1" applyFont="1" applyFill="1" applyBorder="1" applyAlignment="1">
      <alignment horizontal="center" vertical="center" wrapText="1"/>
    </xf>
    <xf numFmtId="0" fontId="16" fillId="4" borderId="22" xfId="0" quotePrefix="1" applyFont="1" applyFill="1" applyBorder="1" applyAlignment="1">
      <alignment horizontal="center" vertical="center" wrapText="1"/>
    </xf>
    <xf numFmtId="42" fontId="19" fillId="0" borderId="33" xfId="2" quotePrefix="1" applyFont="1" applyBorder="1" applyAlignment="1">
      <alignment horizontal="center" vertical="center"/>
    </xf>
    <xf numFmtId="0" fontId="16" fillId="2" borderId="24" xfId="0" applyFont="1" applyFill="1" applyBorder="1" applyAlignment="1">
      <alignment horizontal="justify" vertical="center" wrapText="1"/>
    </xf>
    <xf numFmtId="0" fontId="16" fillId="0" borderId="26" xfId="0" applyFont="1" applyBorder="1" applyAlignment="1">
      <alignment horizontal="center"/>
    </xf>
    <xf numFmtId="42" fontId="16" fillId="0" borderId="26" xfId="2" applyFont="1" applyBorder="1" applyAlignment="1">
      <alignment horizontal="center"/>
    </xf>
    <xf numFmtId="42" fontId="16" fillId="0" borderId="26" xfId="2" quotePrefix="1" applyFont="1" applyBorder="1" applyAlignment="1">
      <alignment horizontal="center" vertical="center"/>
    </xf>
    <xf numFmtId="44" fontId="3" fillId="0" borderId="28" xfId="1" applyFont="1" applyBorder="1" applyAlignment="1">
      <alignment horizontal="center" vertical="center"/>
    </xf>
    <xf numFmtId="44" fontId="3" fillId="0" borderId="22" xfId="1" applyFont="1" applyBorder="1" applyAlignment="1">
      <alignment horizontal="center" vertical="center"/>
    </xf>
    <xf numFmtId="0" fontId="15" fillId="7" borderId="27" xfId="0" applyFont="1" applyFill="1" applyBorder="1" applyAlignment="1">
      <alignment horizontal="justify" vertical="center" wrapText="1"/>
    </xf>
    <xf numFmtId="0" fontId="8" fillId="8" borderId="27" xfId="0" quotePrefix="1" applyFont="1" applyFill="1" applyBorder="1" applyAlignment="1">
      <alignment horizontal="center" vertical="center" wrapText="1"/>
    </xf>
    <xf numFmtId="0" fontId="0" fillId="4" borderId="28" xfId="0" applyFont="1" applyFill="1" applyBorder="1" applyAlignment="1">
      <alignment horizontal="justify" vertical="center" wrapText="1"/>
    </xf>
    <xf numFmtId="0" fontId="0" fillId="4" borderId="25" xfId="0" applyFont="1" applyFill="1" applyBorder="1" applyAlignment="1">
      <alignment horizontal="justify" vertical="center" wrapText="1"/>
    </xf>
    <xf numFmtId="0" fontId="0" fillId="0" borderId="28" xfId="0" applyFont="1" applyBorder="1" applyAlignment="1">
      <alignment horizontal="justify" vertical="center" wrapText="1"/>
    </xf>
    <xf numFmtId="0" fontId="0" fillId="0" borderId="25" xfId="0" applyFont="1" applyBorder="1" applyAlignment="1">
      <alignment horizontal="justify" vertical="center" wrapText="1"/>
    </xf>
    <xf numFmtId="42" fontId="1" fillId="2" borderId="29" xfId="2" quotePrefix="1" applyFont="1" applyFill="1" applyBorder="1" applyAlignment="1">
      <alignment horizontal="center" vertical="center"/>
    </xf>
    <xf numFmtId="42" fontId="1" fillId="2" borderId="26" xfId="2" quotePrefix="1" applyFont="1" applyFill="1" applyBorder="1" applyAlignment="1">
      <alignment horizontal="center" vertical="center"/>
    </xf>
    <xf numFmtId="42" fontId="1" fillId="2" borderId="25" xfId="2" quotePrefix="1" applyFont="1" applyFill="1" applyBorder="1" applyAlignment="1">
      <alignment horizontal="center" vertical="center"/>
    </xf>
    <xf numFmtId="0" fontId="0" fillId="2" borderId="28" xfId="0" quotePrefix="1" applyFont="1" applyFill="1" applyBorder="1" applyAlignment="1">
      <alignment horizontal="center" vertical="center"/>
    </xf>
    <xf numFmtId="0" fontId="0" fillId="2" borderId="26" xfId="0" quotePrefix="1" applyFont="1" applyFill="1" applyBorder="1" applyAlignment="1">
      <alignment horizontal="center" vertical="center"/>
    </xf>
    <xf numFmtId="42" fontId="0" fillId="2" borderId="28" xfId="2" quotePrefix="1" applyFont="1" applyFill="1" applyBorder="1" applyAlignment="1">
      <alignment horizontal="center" vertical="center"/>
    </xf>
    <xf numFmtId="42" fontId="0" fillId="2" borderId="26" xfId="2" quotePrefix="1" applyFont="1" applyFill="1" applyBorder="1" applyAlignment="1">
      <alignment horizontal="center" vertical="center"/>
    </xf>
    <xf numFmtId="0" fontId="8" fillId="0" borderId="15" xfId="0" applyFont="1" applyBorder="1" applyAlignment="1">
      <alignment horizontal="center" vertical="center" wrapText="1"/>
    </xf>
    <xf numFmtId="42" fontId="12" fillId="2" borderId="29" xfId="2" quotePrefix="1" applyFont="1" applyFill="1" applyBorder="1" applyAlignment="1">
      <alignment horizontal="center" vertical="center" wrapText="1"/>
    </xf>
    <xf numFmtId="42" fontId="12" fillId="2" borderId="26" xfId="2" quotePrefix="1" applyFont="1" applyFill="1" applyBorder="1" applyAlignment="1">
      <alignment horizontal="center" vertical="center" wrapText="1"/>
    </xf>
    <xf numFmtId="42" fontId="12" fillId="2" borderId="25" xfId="2" quotePrefix="1" applyFont="1" applyFill="1" applyBorder="1" applyAlignment="1">
      <alignment horizontal="center" vertical="center" wrapText="1"/>
    </xf>
    <xf numFmtId="42" fontId="0" fillId="2" borderId="25" xfId="2" quotePrefix="1" applyFont="1" applyFill="1" applyBorder="1" applyAlignment="1">
      <alignment horizontal="center" vertical="center"/>
    </xf>
    <xf numFmtId="42" fontId="3" fillId="0" borderId="22" xfId="2" applyFont="1" applyBorder="1" applyAlignment="1">
      <alignment horizontal="center" vertical="center"/>
    </xf>
    <xf numFmtId="0" fontId="3" fillId="0" borderId="48" xfId="0" applyFont="1" applyBorder="1" applyAlignment="1">
      <alignment horizontal="right"/>
    </xf>
    <xf numFmtId="0" fontId="3" fillId="0" borderId="50" xfId="0" applyFont="1" applyBorder="1" applyAlignment="1">
      <alignment horizontal="right"/>
    </xf>
    <xf numFmtId="0" fontId="13" fillId="0" borderId="40" xfId="0" applyFont="1" applyBorder="1" applyAlignment="1">
      <alignment horizontal="center" vertical="center" wrapText="1"/>
    </xf>
    <xf numFmtId="0" fontId="13" fillId="0" borderId="32" xfId="0" applyFont="1" applyBorder="1" applyAlignment="1">
      <alignment horizontal="center" vertical="center" wrapText="1"/>
    </xf>
    <xf numFmtId="0" fontId="13" fillId="0" borderId="35" xfId="0" applyFont="1" applyBorder="1" applyAlignment="1">
      <alignment horizontal="center" vertical="center" wrapText="1"/>
    </xf>
    <xf numFmtId="0" fontId="8" fillId="0" borderId="28" xfId="0" applyFont="1" applyBorder="1" applyAlignment="1">
      <alignment horizontal="center" vertical="center" wrapText="1"/>
    </xf>
    <xf numFmtId="0" fontId="8" fillId="4" borderId="28" xfId="0" applyFont="1" applyFill="1" applyBorder="1" applyAlignment="1">
      <alignment horizontal="center" vertical="center" wrapText="1"/>
    </xf>
    <xf numFmtId="0" fontId="8" fillId="4" borderId="26" xfId="0" applyFont="1" applyFill="1" applyBorder="1" applyAlignment="1">
      <alignment horizontal="center" vertical="center" wrapText="1"/>
    </xf>
    <xf numFmtId="0" fontId="8" fillId="4" borderId="25" xfId="0" applyFont="1" applyFill="1" applyBorder="1" applyAlignment="1">
      <alignment horizontal="center" vertical="center" wrapText="1"/>
    </xf>
    <xf numFmtId="0" fontId="8" fillId="0" borderId="27" xfId="0" applyFont="1" applyBorder="1" applyAlignment="1">
      <alignment horizontal="center" vertical="center" wrapText="1"/>
    </xf>
    <xf numFmtId="166" fontId="9" fillId="8" borderId="27" xfId="2" applyNumberFormat="1" applyFont="1" applyFill="1" applyBorder="1" applyAlignment="1">
      <alignment vertical="center"/>
    </xf>
    <xf numFmtId="166" fontId="9" fillId="8" borderId="27" xfId="2" applyNumberFormat="1" applyFont="1" applyFill="1" applyBorder="1" applyAlignment="1">
      <alignment horizontal="center" vertical="center"/>
    </xf>
    <xf numFmtId="166" fontId="9" fillId="8" borderId="27" xfId="0" applyNumberFormat="1" applyFont="1" applyFill="1" applyBorder="1" applyAlignment="1">
      <alignment horizontal="center" vertical="center"/>
    </xf>
    <xf numFmtId="166" fontId="9" fillId="0" borderId="27" xfId="2" applyNumberFormat="1" applyFont="1" applyBorder="1" applyAlignment="1">
      <alignment horizontal="center" vertical="center"/>
    </xf>
    <xf numFmtId="166" fontId="9" fillId="8" borderId="27" xfId="2" applyNumberFormat="1" applyFont="1" applyFill="1" applyBorder="1" applyAlignment="1">
      <alignment horizontal="center" vertical="center"/>
    </xf>
    <xf numFmtId="0" fontId="8" fillId="0" borderId="27" xfId="0" quotePrefix="1" applyFont="1" applyBorder="1" applyAlignment="1">
      <alignment horizontal="center" vertical="center"/>
    </xf>
    <xf numFmtId="166" fontId="9" fillId="0" borderId="27" xfId="2" applyNumberFormat="1" applyFont="1" applyBorder="1" applyAlignment="1">
      <alignment vertical="center"/>
    </xf>
    <xf numFmtId="166" fontId="9" fillId="0" borderId="27" xfId="0" applyNumberFormat="1" applyFont="1" applyBorder="1" applyAlignment="1">
      <alignment horizontal="center" vertical="center"/>
    </xf>
    <xf numFmtId="0" fontId="8" fillId="8" borderId="27" xfId="0" applyFont="1" applyFill="1" applyBorder="1" applyAlignment="1">
      <alignment horizontal="center" vertical="center"/>
    </xf>
    <xf numFmtId="0" fontId="8" fillId="0" borderId="27" xfId="0" applyFont="1" applyBorder="1" applyAlignment="1">
      <alignment horizontal="center" vertical="center"/>
    </xf>
    <xf numFmtId="166" fontId="9" fillId="0" borderId="27" xfId="2" applyNumberFormat="1" applyFont="1" applyBorder="1"/>
    <xf numFmtId="166" fontId="9" fillId="0" borderId="27" xfId="0" applyNumberFormat="1" applyFont="1" applyBorder="1"/>
    <xf numFmtId="0" fontId="3" fillId="0" borderId="37" xfId="0" applyFont="1" applyBorder="1" applyAlignment="1">
      <alignment horizontal="center" vertical="center"/>
    </xf>
    <xf numFmtId="166" fontId="0" fillId="0" borderId="27" xfId="2" applyNumberFormat="1" applyFont="1" applyBorder="1"/>
    <xf numFmtId="166" fontId="0" fillId="0" borderId="38" xfId="0" applyNumberFormat="1" applyBorder="1"/>
  </cellXfs>
  <cellStyles count="3">
    <cellStyle name="Moneda" xfId="1" builtinId="4"/>
    <cellStyle name="Moneda [0]" xfId="2" builtinId="7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209550</xdr:colOff>
      <xdr:row>13</xdr:row>
      <xdr:rowOff>19050</xdr:rowOff>
    </xdr:from>
    <xdr:to>
      <xdr:col>2</xdr:col>
      <xdr:colOff>666750</xdr:colOff>
      <xdr:row>13</xdr:row>
      <xdr:rowOff>647700</xdr:rowOff>
    </xdr:to>
    <xdr:cxnSp macro="">
      <xdr:nvCxnSpPr>
        <xdr:cNvPr id="2" name="Conector recto de flecha 1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CxnSpPr/>
      </xdr:nvCxnSpPr>
      <xdr:spPr>
        <a:xfrm flipH="1">
          <a:off x="2762250" y="7419975"/>
          <a:ext cx="457200" cy="628650"/>
        </a:xfrm>
        <a:prstGeom prst="straightConnector1">
          <a:avLst/>
        </a:prstGeom>
        <a:ln>
          <a:tailEnd type="triangle"/>
        </a:ln>
      </xdr:spPr>
      <xdr:style>
        <a:lnRef idx="3">
          <a:schemeClr val="accent2"/>
        </a:lnRef>
        <a:fillRef idx="0">
          <a:schemeClr val="accent2"/>
        </a:fillRef>
        <a:effectRef idx="2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0</xdr:col>
      <xdr:colOff>752475</xdr:colOff>
      <xdr:row>13</xdr:row>
      <xdr:rowOff>638175</xdr:rowOff>
    </xdr:from>
    <xdr:to>
      <xdr:col>2</xdr:col>
      <xdr:colOff>1181100</xdr:colOff>
      <xdr:row>18</xdr:row>
      <xdr:rowOff>161925</xdr:rowOff>
    </xdr:to>
    <xdr:sp macro="" textlink="">
      <xdr:nvSpPr>
        <xdr:cNvPr id="3" name="Elipse 2">
          <a:extLst>
            <a:ext uri="{FF2B5EF4-FFF2-40B4-BE49-F238E27FC236}">
              <a16:creationId xmlns:a16="http://schemas.microsoft.com/office/drawing/2014/main" xmlns="" id="{00000000-0008-0000-0000-000003000000}"/>
            </a:ext>
          </a:extLst>
        </xdr:cNvPr>
        <xdr:cNvSpPr/>
      </xdr:nvSpPr>
      <xdr:spPr>
        <a:xfrm>
          <a:off x="752475" y="8039100"/>
          <a:ext cx="2981325" cy="2781300"/>
        </a:xfrm>
        <a:prstGeom prst="ellipse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CO" sz="1100"/>
            <a:t>NOTA:</a:t>
          </a:r>
          <a:r>
            <a:rPr lang="es-CO" sz="1100" baseline="0"/>
            <a:t>  En la ejecución se registraron  1,991,679,975. Supera el Plan Plurianual en 1,269,786,112.</a:t>
          </a:r>
        </a:p>
        <a:p>
          <a:pPr algn="l"/>
          <a:endParaRPr lang="es-CO" sz="1100" baseline="0"/>
        </a:p>
        <a:p>
          <a:pPr algn="l"/>
          <a:r>
            <a:rPr lang="es-CO" sz="1100" baseline="0"/>
            <a:t>La indicación de Planeación es ajustarlo al Plan Plurianual, es decir reducir el valor.</a:t>
          </a:r>
          <a:endParaRPr lang="es-CO" sz="1100"/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USUARIO_43828196\Desktop\HOMOLOGACI&#211;N%20PLANEACI&#211;N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BERTURA"/>
      <sheetName val="PAE"/>
      <sheetName val="UNIENDO FUENTES"/>
      <sheetName val="CALIDAD FINAL"/>
      <sheetName val="EDUCACIÓN INCIAL"/>
      <sheetName val="EDUCACIÓN SUPERIOR"/>
      <sheetName val="RECURSOS"/>
      <sheetName val="RECURSOS PARA ENVIAR"/>
      <sheetName val="RESUMEN RECURSOS (2)"/>
      <sheetName val="RESUMEN RECURSOS"/>
      <sheetName val="COVID"/>
      <sheetName val="RESUMEN"/>
      <sheetName val="PPTO"/>
      <sheetName val="PAE PPTO"/>
      <sheetName val="plan indicativo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>
        <row r="24">
          <cell r="Q24">
            <v>140000000</v>
          </cell>
          <cell r="S24">
            <v>145000000</v>
          </cell>
          <cell r="U24">
            <v>154923200</v>
          </cell>
        </row>
        <row r="59">
          <cell r="Q59">
            <v>16960000</v>
          </cell>
          <cell r="S59">
            <v>17977600</v>
          </cell>
          <cell r="U59">
            <v>19056256</v>
          </cell>
        </row>
      </sheetData>
      <sheetData sheetId="13" refreshError="1"/>
      <sheetData sheetId="14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comments" Target="../comments3.xml"/><Relationship Id="rId1" Type="http://schemas.openxmlformats.org/officeDocument/2006/relationships/vmlDrawing" Target="../drawings/vmlDrawing3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FF00"/>
  </sheetPr>
  <dimension ref="A1:Q46"/>
  <sheetViews>
    <sheetView topLeftCell="C19" workbookViewId="0">
      <selection activeCell="J34" sqref="J34"/>
    </sheetView>
  </sheetViews>
  <sheetFormatPr baseColWidth="10" defaultRowHeight="15" x14ac:dyDescent="0.25"/>
  <cols>
    <col min="1" max="1" width="20.28515625" style="118" customWidth="1"/>
    <col min="2" max="2" width="18" customWidth="1"/>
    <col min="3" max="3" width="19" customWidth="1"/>
    <col min="4" max="4" width="33.42578125" customWidth="1"/>
    <col min="5" max="5" width="31" customWidth="1"/>
    <col min="6" max="6" width="26" customWidth="1"/>
    <col min="7" max="7" width="9.5703125" style="119" customWidth="1"/>
    <col min="8" max="8" width="18.85546875" customWidth="1"/>
    <col min="9" max="9" width="7.28515625" customWidth="1"/>
    <col min="10" max="10" width="18.85546875" customWidth="1"/>
    <col min="11" max="11" width="7.5703125" customWidth="1"/>
    <col min="12" max="12" width="18.85546875" customWidth="1"/>
    <col min="13" max="13" width="7.85546875" customWidth="1"/>
    <col min="14" max="14" width="18.85546875" customWidth="1"/>
    <col min="15" max="15" width="24.140625" customWidth="1"/>
    <col min="17" max="17" width="13.5703125" bestFit="1" customWidth="1"/>
  </cols>
  <sheetData>
    <row r="1" spans="1:15" ht="30" customHeight="1" x14ac:dyDescent="0.25">
      <c r="A1" s="293" t="s">
        <v>0</v>
      </c>
      <c r="B1" s="294"/>
      <c r="C1" s="294"/>
      <c r="D1" s="294"/>
      <c r="E1" s="294"/>
      <c r="F1" s="294"/>
      <c r="G1" s="294"/>
      <c r="H1" s="294"/>
      <c r="I1" s="294"/>
      <c r="J1" s="294"/>
      <c r="K1" s="294"/>
      <c r="L1" s="294"/>
      <c r="M1" s="294"/>
      <c r="N1" s="294"/>
      <c r="O1" s="295"/>
    </row>
    <row r="2" spans="1:15" ht="18.75" x14ac:dyDescent="0.3">
      <c r="A2" s="296" t="s">
        <v>1</v>
      </c>
      <c r="B2" s="297"/>
      <c r="C2" s="297"/>
      <c r="D2" s="297"/>
      <c r="E2" s="297"/>
      <c r="F2" s="297"/>
      <c r="G2" s="297"/>
      <c r="H2" s="297"/>
      <c r="I2" s="297"/>
      <c r="J2" s="297"/>
      <c r="K2" s="297"/>
      <c r="L2" s="297"/>
      <c r="M2" s="297"/>
      <c r="N2" s="297"/>
      <c r="O2" s="298"/>
    </row>
    <row r="3" spans="1:15" ht="18.75" x14ac:dyDescent="0.3">
      <c r="A3" s="296" t="s">
        <v>2</v>
      </c>
      <c r="B3" s="297"/>
      <c r="C3" s="297"/>
      <c r="D3" s="297"/>
      <c r="E3" s="297"/>
      <c r="F3" s="297"/>
      <c r="G3" s="297"/>
      <c r="H3" s="297"/>
      <c r="I3" s="297"/>
      <c r="J3" s="297"/>
      <c r="K3" s="297"/>
      <c r="L3" s="297"/>
      <c r="M3" s="297"/>
      <c r="N3" s="297"/>
      <c r="O3" s="298"/>
    </row>
    <row r="4" spans="1:15" ht="15.75" thickBot="1" x14ac:dyDescent="0.3">
      <c r="A4" s="299"/>
      <c r="B4" s="300"/>
      <c r="C4" s="300"/>
      <c r="D4" s="300"/>
      <c r="E4" s="300"/>
      <c r="F4" s="300"/>
      <c r="G4" s="300"/>
      <c r="H4" s="300"/>
      <c r="I4" s="300"/>
      <c r="J4" s="300"/>
      <c r="K4" s="300"/>
      <c r="L4" s="300"/>
      <c r="M4" s="300"/>
      <c r="N4" s="300"/>
      <c r="O4" s="301"/>
    </row>
    <row r="5" spans="1:15" ht="15.75" thickBot="1" x14ac:dyDescent="0.3">
      <c r="A5" s="302" t="s">
        <v>3</v>
      </c>
      <c r="B5" s="303"/>
      <c r="C5" s="303"/>
      <c r="D5" s="302" t="s">
        <v>4</v>
      </c>
      <c r="E5" s="303"/>
      <c r="F5" s="303"/>
      <c r="G5" s="303"/>
      <c r="H5" s="303"/>
      <c r="I5" s="303"/>
      <c r="J5" s="303"/>
      <c r="K5" s="303"/>
      <c r="L5" s="303"/>
      <c r="M5" s="303"/>
      <c r="N5" s="303"/>
      <c r="O5" s="304"/>
    </row>
    <row r="6" spans="1:15" s="7" customFormat="1" ht="48" thickBot="1" x14ac:dyDescent="0.3">
      <c r="A6" s="1" t="s">
        <v>5</v>
      </c>
      <c r="B6" s="2" t="s">
        <v>6</v>
      </c>
      <c r="C6" s="2" t="s">
        <v>7</v>
      </c>
      <c r="D6" s="3" t="s">
        <v>8</v>
      </c>
      <c r="E6" s="4" t="s">
        <v>9</v>
      </c>
      <c r="F6" s="4" t="s">
        <v>10</v>
      </c>
      <c r="G6" s="4" t="s">
        <v>11</v>
      </c>
      <c r="H6" s="5" t="s">
        <v>12</v>
      </c>
      <c r="I6" s="4" t="s">
        <v>11</v>
      </c>
      <c r="J6" s="5" t="s">
        <v>13</v>
      </c>
      <c r="K6" s="4" t="s">
        <v>11</v>
      </c>
      <c r="L6" s="5" t="s">
        <v>14</v>
      </c>
      <c r="M6" s="4" t="s">
        <v>11</v>
      </c>
      <c r="N6" s="5" t="s">
        <v>15</v>
      </c>
      <c r="O6" s="6" t="s">
        <v>16</v>
      </c>
    </row>
    <row r="7" spans="1:15" s="7" customFormat="1" ht="54" customHeight="1" x14ac:dyDescent="0.25">
      <c r="A7" s="305" t="s">
        <v>17</v>
      </c>
      <c r="B7" s="307" t="s">
        <v>18</v>
      </c>
      <c r="C7" s="309">
        <v>548319623</v>
      </c>
      <c r="D7" s="8" t="s">
        <v>19</v>
      </c>
      <c r="E7" s="9" t="s">
        <v>20</v>
      </c>
      <c r="F7" s="10" t="s">
        <v>21</v>
      </c>
      <c r="G7" s="11" t="s">
        <v>22</v>
      </c>
      <c r="H7" s="12">
        <v>361969860</v>
      </c>
      <c r="I7" s="12"/>
      <c r="J7" s="12">
        <v>0</v>
      </c>
      <c r="K7" s="12"/>
      <c r="L7" s="12">
        <v>0</v>
      </c>
      <c r="M7" s="12"/>
      <c r="N7" s="12">
        <v>0</v>
      </c>
      <c r="O7" s="13">
        <f>+N7+L7+J7+H7</f>
        <v>361969860</v>
      </c>
    </row>
    <row r="8" spans="1:15" s="7" customFormat="1" ht="43.5" customHeight="1" thickBot="1" x14ac:dyDescent="0.3">
      <c r="A8" s="306"/>
      <c r="B8" s="308"/>
      <c r="C8" s="310"/>
      <c r="D8" s="14" t="s">
        <v>23</v>
      </c>
      <c r="E8" s="15" t="s">
        <v>24</v>
      </c>
      <c r="F8" s="16" t="s">
        <v>25</v>
      </c>
      <c r="G8" s="17" t="s">
        <v>22</v>
      </c>
      <c r="H8" s="18">
        <f>119821509+58528254+8000000</f>
        <v>186349763</v>
      </c>
      <c r="I8" s="19"/>
      <c r="J8" s="18">
        <v>0</v>
      </c>
      <c r="K8" s="19"/>
      <c r="L8" s="18">
        <v>0</v>
      </c>
      <c r="M8" s="18"/>
      <c r="N8" s="18">
        <v>0</v>
      </c>
      <c r="O8" s="20">
        <f>SUM(H8:N8)</f>
        <v>186349763</v>
      </c>
    </row>
    <row r="9" spans="1:15" s="7" customFormat="1" ht="53.25" customHeight="1" x14ac:dyDescent="0.25">
      <c r="A9" s="311" t="s">
        <v>17</v>
      </c>
      <c r="B9" s="21" t="s">
        <v>26</v>
      </c>
      <c r="C9" s="22">
        <v>6896694</v>
      </c>
      <c r="D9" s="312" t="s">
        <v>27</v>
      </c>
      <c r="E9" s="312" t="s">
        <v>28</v>
      </c>
      <c r="F9" s="312" t="s">
        <v>29</v>
      </c>
      <c r="G9" s="23" t="s">
        <v>30</v>
      </c>
      <c r="H9" s="24">
        <f>6896694+449199897</f>
        <v>456096591</v>
      </c>
      <c r="I9" s="23" t="s">
        <v>30</v>
      </c>
      <c r="J9" s="24">
        <v>378120454.4145</v>
      </c>
      <c r="K9" s="23" t="s">
        <v>30</v>
      </c>
      <c r="L9" s="24">
        <v>380214454.1832</v>
      </c>
      <c r="M9" s="23" t="s">
        <v>30</v>
      </c>
      <c r="N9" s="24">
        <v>275109004.76999998</v>
      </c>
      <c r="O9" s="25">
        <f>+N9+L9+J9+H9</f>
        <v>1489540504.3677001</v>
      </c>
    </row>
    <row r="10" spans="1:15" s="7" customFormat="1" ht="89.25" customHeight="1" x14ac:dyDescent="0.25">
      <c r="A10" s="311"/>
      <c r="B10" s="26" t="s">
        <v>31</v>
      </c>
      <c r="C10" s="27">
        <v>632867771</v>
      </c>
      <c r="D10" s="312"/>
      <c r="E10" s="312"/>
      <c r="F10" s="312"/>
      <c r="G10" s="315" t="s">
        <v>22</v>
      </c>
      <c r="H10" s="323">
        <f>+C10</f>
        <v>632867771</v>
      </c>
      <c r="I10" s="315" t="s">
        <v>22</v>
      </c>
      <c r="J10" s="313">
        <f>524745960.398+24273568</f>
        <v>549019528.398</v>
      </c>
      <c r="K10" s="315" t="s">
        <v>22</v>
      </c>
      <c r="L10" s="313">
        <v>527651959.81679994</v>
      </c>
      <c r="M10" s="315" t="s">
        <v>22</v>
      </c>
      <c r="N10" s="317">
        <v>381789287.42000002</v>
      </c>
      <c r="O10" s="319">
        <f>+N10+L10+J10+H10</f>
        <v>2091328546.6348</v>
      </c>
    </row>
    <row r="11" spans="1:15" s="7" customFormat="1" ht="89.25" customHeight="1" thickBot="1" x14ac:dyDescent="0.3">
      <c r="A11" s="311"/>
      <c r="B11" s="28" t="s">
        <v>32</v>
      </c>
      <c r="C11" s="29">
        <v>449199897</v>
      </c>
      <c r="D11" s="312"/>
      <c r="E11" s="312"/>
      <c r="F11" s="312"/>
      <c r="G11" s="316"/>
      <c r="H11" s="324"/>
      <c r="I11" s="316"/>
      <c r="J11" s="314"/>
      <c r="K11" s="316"/>
      <c r="L11" s="314"/>
      <c r="M11" s="316"/>
      <c r="N11" s="318"/>
      <c r="O11" s="320"/>
    </row>
    <row r="12" spans="1:15" s="7" customFormat="1" ht="53.25" customHeight="1" x14ac:dyDescent="0.25">
      <c r="A12" s="305" t="s">
        <v>17</v>
      </c>
      <c r="B12" s="30" t="s">
        <v>33</v>
      </c>
      <c r="C12" s="31">
        <v>230000000</v>
      </c>
      <c r="D12" s="321" t="s">
        <v>34</v>
      </c>
      <c r="E12" s="32" t="s">
        <v>35</v>
      </c>
      <c r="F12" s="32" t="s">
        <v>36</v>
      </c>
      <c r="G12" s="33" t="s">
        <v>22</v>
      </c>
      <c r="H12" s="34">
        <f>+C12</f>
        <v>230000000</v>
      </c>
      <c r="I12" s="35" t="s">
        <v>22</v>
      </c>
      <c r="J12" s="36">
        <v>218800000</v>
      </c>
      <c r="K12" s="35" t="s">
        <v>22</v>
      </c>
      <c r="L12" s="36">
        <v>233428000</v>
      </c>
      <c r="M12" s="35" t="s">
        <v>22</v>
      </c>
      <c r="N12" s="36">
        <v>248933680</v>
      </c>
      <c r="O12" s="37">
        <f>SUM(H12:N12)</f>
        <v>931161680</v>
      </c>
    </row>
    <row r="13" spans="1:15" ht="53.25" customHeight="1" thickBot="1" x14ac:dyDescent="0.3">
      <c r="A13" s="306"/>
      <c r="B13" s="38" t="s">
        <v>37</v>
      </c>
      <c r="C13" s="39">
        <f>1991679975</f>
        <v>1991679975</v>
      </c>
      <c r="D13" s="322"/>
      <c r="E13" s="40" t="s">
        <v>38</v>
      </c>
      <c r="F13" s="41" t="s">
        <v>39</v>
      </c>
      <c r="G13" s="42" t="s">
        <v>22</v>
      </c>
      <c r="H13" s="43">
        <v>721893863</v>
      </c>
      <c r="I13" s="44" t="s">
        <v>22</v>
      </c>
      <c r="J13" s="45">
        <v>0</v>
      </c>
      <c r="K13" s="44" t="s">
        <v>22</v>
      </c>
      <c r="L13" s="45">
        <v>0</v>
      </c>
      <c r="M13" s="44" t="s">
        <v>22</v>
      </c>
      <c r="N13" s="45">
        <v>0</v>
      </c>
      <c r="O13" s="46">
        <f>SUM(H13:N13)</f>
        <v>721893863</v>
      </c>
    </row>
    <row r="14" spans="1:15" ht="80.25" customHeight="1" thickBot="1" x14ac:dyDescent="0.3">
      <c r="A14" s="47"/>
      <c r="B14" s="48"/>
      <c r="C14" s="22"/>
      <c r="D14" s="49" t="s">
        <v>40</v>
      </c>
      <c r="E14" s="50" t="s">
        <v>41</v>
      </c>
      <c r="F14" s="51" t="s">
        <v>42</v>
      </c>
      <c r="G14" s="52"/>
      <c r="H14" s="53">
        <v>0</v>
      </c>
      <c r="I14" s="54" t="s">
        <v>30</v>
      </c>
      <c r="J14" s="53">
        <f>+[1]PPTO!Q59</f>
        <v>16960000</v>
      </c>
      <c r="K14" s="54" t="s">
        <v>30</v>
      </c>
      <c r="L14" s="53">
        <f>+[1]PPTO!S59</f>
        <v>17977600</v>
      </c>
      <c r="M14" s="54" t="s">
        <v>30</v>
      </c>
      <c r="N14" s="53">
        <f>+[1]PPTO!U59</f>
        <v>19056256</v>
      </c>
      <c r="O14" s="55">
        <f>SUM(H14:N14)</f>
        <v>53993856</v>
      </c>
    </row>
    <row r="15" spans="1:15" ht="38.25" customHeight="1" thickBot="1" x14ac:dyDescent="0.3">
      <c r="A15" s="56"/>
      <c r="B15" s="57"/>
      <c r="C15" s="58"/>
      <c r="D15" s="59" t="s">
        <v>43</v>
      </c>
      <c r="E15" s="60" t="s">
        <v>44</v>
      </c>
      <c r="F15" s="61" t="s">
        <v>45</v>
      </c>
      <c r="G15" s="62"/>
      <c r="H15" s="63">
        <v>0</v>
      </c>
      <c r="I15" s="64" t="s">
        <v>22</v>
      </c>
      <c r="J15" s="63">
        <f>2000000000-1202780029</f>
        <v>797219971</v>
      </c>
      <c r="K15" s="64" t="s">
        <v>22</v>
      </c>
      <c r="L15" s="63">
        <f>1800000000-188066482+376132964</f>
        <v>1988066482</v>
      </c>
      <c r="M15" s="63">
        <v>1</v>
      </c>
      <c r="N15" s="63">
        <f>1202780030+150960409</f>
        <v>1353740439</v>
      </c>
      <c r="O15" s="65">
        <f>SUM(H15:N15)</f>
        <v>4139026893</v>
      </c>
    </row>
    <row r="16" spans="1:15" ht="43.5" customHeight="1" x14ac:dyDescent="0.25">
      <c r="A16" s="56"/>
      <c r="B16" s="57"/>
      <c r="C16" s="58"/>
      <c r="D16" s="325" t="s">
        <v>46</v>
      </c>
      <c r="E16" s="327" t="s">
        <v>47</v>
      </c>
      <c r="F16" s="327" t="s">
        <v>45</v>
      </c>
      <c r="G16" s="66"/>
      <c r="H16" s="12">
        <v>0</v>
      </c>
      <c r="I16" s="67" t="s">
        <v>22</v>
      </c>
      <c r="J16" s="12">
        <v>225726429.72</v>
      </c>
      <c r="K16" s="67" t="s">
        <v>22</v>
      </c>
      <c r="L16" s="12">
        <v>250000000</v>
      </c>
      <c r="M16" s="67" t="s">
        <v>22</v>
      </c>
      <c r="N16" s="12">
        <v>257651960</v>
      </c>
      <c r="O16" s="13">
        <f>+N16+L16+J16+H16</f>
        <v>733378389.72000003</v>
      </c>
    </row>
    <row r="17" spans="1:17" ht="36.75" customHeight="1" thickBot="1" x14ac:dyDescent="0.3">
      <c r="A17" s="56"/>
      <c r="B17" s="57"/>
      <c r="C17" s="58"/>
      <c r="D17" s="326"/>
      <c r="E17" s="328"/>
      <c r="F17" s="328"/>
      <c r="G17" s="68"/>
      <c r="H17" s="69">
        <v>0</v>
      </c>
      <c r="I17" s="70" t="s">
        <v>30</v>
      </c>
      <c r="J17" s="69">
        <v>225726429.72</v>
      </c>
      <c r="K17" s="70" t="s">
        <v>30</v>
      </c>
      <c r="L17" s="69">
        <v>239270015.50320002</v>
      </c>
      <c r="M17" s="70" t="s">
        <v>30</v>
      </c>
      <c r="N17" s="69">
        <v>253626216.43339205</v>
      </c>
      <c r="O17" s="71">
        <f>+N17+L17+J17+H17</f>
        <v>718622661.65659213</v>
      </c>
      <c r="Q17" s="72"/>
    </row>
    <row r="18" spans="1:17" ht="57.75" customHeight="1" thickBot="1" x14ac:dyDescent="0.3">
      <c r="A18" s="56"/>
      <c r="B18" s="57"/>
      <c r="C18" s="58"/>
      <c r="D18" s="73" t="s">
        <v>48</v>
      </c>
      <c r="E18" s="74" t="s">
        <v>49</v>
      </c>
      <c r="F18" s="75" t="s">
        <v>50</v>
      </c>
      <c r="G18" s="76"/>
      <c r="H18" s="77">
        <v>0</v>
      </c>
      <c r="I18" s="78" t="s">
        <v>22</v>
      </c>
      <c r="J18" s="77">
        <v>20000000</v>
      </c>
      <c r="K18" s="78" t="s">
        <v>22</v>
      </c>
      <c r="L18" s="77">
        <v>20000000</v>
      </c>
      <c r="M18" s="79" t="s">
        <v>22</v>
      </c>
      <c r="N18" s="77">
        <v>0</v>
      </c>
      <c r="O18" s="80">
        <f>+L18+J18</f>
        <v>40000000</v>
      </c>
    </row>
    <row r="19" spans="1:17" s="7" customFormat="1" ht="57.75" customHeight="1" thickBot="1" x14ac:dyDescent="0.3">
      <c r="A19" s="81"/>
      <c r="B19" s="82"/>
      <c r="C19" s="58"/>
      <c r="D19" s="49" t="s">
        <v>51</v>
      </c>
      <c r="E19" s="50" t="s">
        <v>52</v>
      </c>
      <c r="F19" s="51" t="s">
        <v>53</v>
      </c>
      <c r="G19" s="83"/>
      <c r="H19" s="53">
        <v>0</v>
      </c>
      <c r="I19" s="54" t="s">
        <v>22</v>
      </c>
      <c r="J19" s="53">
        <f>66780000+66780000</f>
        <v>133560000</v>
      </c>
      <c r="K19" s="54" t="s">
        <v>22</v>
      </c>
      <c r="L19" s="53">
        <f>70786800+70786800</f>
        <v>141573600</v>
      </c>
      <c r="M19" s="54" t="s">
        <v>22</v>
      </c>
      <c r="N19" s="53">
        <f>75034008+75034008</f>
        <v>150068016</v>
      </c>
      <c r="O19" s="55">
        <f>SUM(J19:N19)</f>
        <v>425201616</v>
      </c>
    </row>
    <row r="20" spans="1:17" ht="35.25" customHeight="1" thickBot="1" x14ac:dyDescent="0.3">
      <c r="A20" s="56"/>
      <c r="B20" s="57"/>
      <c r="C20" s="58"/>
      <c r="D20" s="84" t="s">
        <v>54</v>
      </c>
      <c r="E20" s="85" t="s">
        <v>55</v>
      </c>
      <c r="F20" s="86" t="s">
        <v>56</v>
      </c>
      <c r="G20" s="87"/>
      <c r="H20" s="88">
        <v>0</v>
      </c>
      <c r="I20" s="89" t="s">
        <v>22</v>
      </c>
      <c r="J20" s="88">
        <v>1</v>
      </c>
      <c r="K20" s="88"/>
      <c r="L20" s="88">
        <v>0</v>
      </c>
      <c r="M20" s="88"/>
      <c r="N20" s="88">
        <v>0</v>
      </c>
      <c r="O20" s="90">
        <v>0</v>
      </c>
    </row>
    <row r="21" spans="1:17" ht="20.25" customHeight="1" x14ac:dyDescent="0.25">
      <c r="A21" s="56"/>
      <c r="B21" s="57"/>
      <c r="C21" s="58"/>
      <c r="D21" s="91"/>
      <c r="E21" s="92"/>
      <c r="F21" s="92"/>
      <c r="G21" s="93"/>
      <c r="H21" s="94"/>
      <c r="I21" s="94"/>
      <c r="J21" s="94"/>
      <c r="K21" s="94"/>
      <c r="L21" s="94"/>
      <c r="M21" s="94"/>
      <c r="N21" s="94"/>
      <c r="O21" s="95"/>
    </row>
    <row r="22" spans="1:17" ht="20.25" customHeight="1" x14ac:dyDescent="0.25">
      <c r="A22" s="56"/>
      <c r="B22" s="57"/>
      <c r="C22" s="58"/>
      <c r="D22" s="96"/>
      <c r="E22" s="97"/>
      <c r="F22" s="97"/>
      <c r="G22" s="98"/>
      <c r="H22" s="99"/>
      <c r="I22" s="99"/>
      <c r="J22" s="99"/>
      <c r="K22" s="99"/>
      <c r="L22" s="99"/>
      <c r="M22" s="99"/>
      <c r="N22" s="99"/>
      <c r="O22" s="100">
        <f>SUM(H22:N22)</f>
        <v>0</v>
      </c>
    </row>
    <row r="23" spans="1:17" ht="20.25" customHeight="1" x14ac:dyDescent="0.25">
      <c r="A23" s="56"/>
      <c r="B23" s="57"/>
      <c r="C23" s="58"/>
      <c r="D23" s="96"/>
      <c r="E23" s="97"/>
      <c r="F23" s="97"/>
      <c r="G23" s="98"/>
      <c r="H23" s="99"/>
      <c r="I23" s="99"/>
      <c r="J23" s="99"/>
      <c r="K23" s="99"/>
      <c r="L23" s="99"/>
      <c r="M23" s="99"/>
      <c r="N23" s="99"/>
      <c r="O23" s="100">
        <f>SUM(H23:N23)</f>
        <v>0</v>
      </c>
    </row>
    <row r="24" spans="1:17" ht="20.25" customHeight="1" x14ac:dyDescent="0.25">
      <c r="A24" s="56"/>
      <c r="B24" s="57"/>
      <c r="C24" s="101"/>
      <c r="D24" s="96"/>
      <c r="E24" s="97"/>
      <c r="F24" s="97"/>
      <c r="G24" s="98"/>
      <c r="H24" s="99"/>
      <c r="I24" s="99"/>
      <c r="J24" s="99"/>
      <c r="K24" s="99"/>
      <c r="L24" s="99"/>
      <c r="M24" s="99"/>
      <c r="N24" s="99"/>
      <c r="O24" s="100">
        <f>SUM(H24:N24)</f>
        <v>0</v>
      </c>
    </row>
    <row r="25" spans="1:17" ht="20.25" customHeight="1" x14ac:dyDescent="0.25">
      <c r="A25" s="56"/>
      <c r="B25" s="57"/>
      <c r="C25" s="101"/>
      <c r="D25" s="96"/>
      <c r="E25" s="97"/>
      <c r="F25" s="97"/>
      <c r="G25" s="98"/>
      <c r="H25" s="99"/>
      <c r="I25" s="99"/>
      <c r="J25" s="99"/>
      <c r="K25" s="99"/>
      <c r="L25" s="99"/>
      <c r="M25" s="99"/>
      <c r="N25" s="99"/>
      <c r="O25" s="100"/>
    </row>
    <row r="26" spans="1:17" ht="20.25" customHeight="1" x14ac:dyDescent="0.25">
      <c r="A26" s="56"/>
      <c r="B26" s="57"/>
      <c r="C26" s="101"/>
      <c r="D26" s="96"/>
      <c r="E26" s="97"/>
      <c r="F26" s="97"/>
      <c r="G26" s="102"/>
      <c r="H26" s="103"/>
      <c r="I26" s="103"/>
      <c r="J26" s="103"/>
      <c r="K26" s="103"/>
      <c r="L26" s="103"/>
      <c r="M26" s="103"/>
      <c r="N26" s="103"/>
      <c r="O26" s="104"/>
    </row>
    <row r="27" spans="1:17" ht="20.25" customHeight="1" x14ac:dyDescent="0.25">
      <c r="A27" s="56"/>
      <c r="B27" s="57"/>
      <c r="C27" s="101"/>
      <c r="D27" s="96"/>
      <c r="E27" s="97"/>
      <c r="F27" s="97"/>
      <c r="G27" s="102"/>
      <c r="H27" s="103"/>
      <c r="I27" s="103"/>
      <c r="J27" s="103"/>
      <c r="K27" s="103"/>
      <c r="L27" s="103"/>
      <c r="M27" s="103"/>
      <c r="N27" s="103"/>
      <c r="O27" s="104">
        <f>SUM(H27:N27)</f>
        <v>0</v>
      </c>
    </row>
    <row r="28" spans="1:17" x14ac:dyDescent="0.25">
      <c r="A28" s="329" t="s">
        <v>57</v>
      </c>
      <c r="B28" s="330"/>
      <c r="C28" s="335">
        <f>SUM(C7:C13)</f>
        <v>3858963960</v>
      </c>
      <c r="D28" s="338" t="s">
        <v>58</v>
      </c>
      <c r="E28" s="338"/>
      <c r="F28" s="338"/>
      <c r="G28" s="105"/>
      <c r="H28" s="106">
        <f>SUM(H7:H27)</f>
        <v>2589177848</v>
      </c>
      <c r="I28" s="106"/>
      <c r="J28" s="106">
        <f>SUM(J7:J27)</f>
        <v>2565132814.2524996</v>
      </c>
      <c r="K28" s="106"/>
      <c r="L28" s="106">
        <f>SUM(L7:L27)</f>
        <v>3798182111.5032001</v>
      </c>
      <c r="M28" s="106"/>
      <c r="N28" s="106">
        <f>SUM(N7:N27)</f>
        <v>2939974859.6233921</v>
      </c>
      <c r="O28" s="107">
        <f>SUM(H28:N28)</f>
        <v>11892467633.379091</v>
      </c>
    </row>
    <row r="29" spans="1:17" ht="30" x14ac:dyDescent="0.25">
      <c r="A29" s="331"/>
      <c r="B29" s="332"/>
      <c r="C29" s="336"/>
      <c r="D29" s="108"/>
      <c r="E29" s="108"/>
      <c r="F29" s="109" t="s">
        <v>59</v>
      </c>
      <c r="G29" s="110"/>
      <c r="H29" s="111">
        <v>9824822152</v>
      </c>
      <c r="I29" s="111"/>
      <c r="J29" s="111">
        <v>9177867185.4800014</v>
      </c>
      <c r="K29" s="111"/>
      <c r="L29" s="111">
        <v>9795817888.4636021</v>
      </c>
      <c r="M29" s="111"/>
      <c r="N29" s="112">
        <v>10407025140.656055</v>
      </c>
      <c r="O29" s="113">
        <f>SUM(H29:N29)</f>
        <v>39205532366.599655</v>
      </c>
    </row>
    <row r="30" spans="1:17" x14ac:dyDescent="0.25">
      <c r="A30" s="331"/>
      <c r="B30" s="332"/>
      <c r="C30" s="336"/>
      <c r="D30" s="108"/>
      <c r="E30" s="108"/>
      <c r="F30" s="108" t="s">
        <v>60</v>
      </c>
      <c r="G30" s="110"/>
      <c r="H30" s="111">
        <f>+H29+H28</f>
        <v>12414000000</v>
      </c>
      <c r="I30" s="111"/>
      <c r="J30" s="111">
        <f t="shared" ref="J30:N30" si="0">+J29+J28</f>
        <v>11742999999.732502</v>
      </c>
      <c r="K30" s="111"/>
      <c r="L30" s="111">
        <f t="shared" si="0"/>
        <v>13593999999.966803</v>
      </c>
      <c r="M30" s="111"/>
      <c r="N30" s="111">
        <f t="shared" si="0"/>
        <v>13347000000.279448</v>
      </c>
      <c r="O30" s="114">
        <f>SUM(H30:N30)</f>
        <v>51097999999.978752</v>
      </c>
    </row>
    <row r="31" spans="1:17" ht="15.75" thickBot="1" x14ac:dyDescent="0.3">
      <c r="A31" s="331"/>
      <c r="B31" s="332"/>
      <c r="C31" s="336"/>
      <c r="D31" s="108"/>
      <c r="E31" s="108"/>
      <c r="F31" s="108"/>
      <c r="G31" s="110"/>
      <c r="H31" s="115"/>
      <c r="I31" s="115"/>
      <c r="J31" s="116"/>
      <c r="K31" s="116"/>
      <c r="L31" s="115"/>
      <c r="M31" s="115"/>
      <c r="N31" s="115"/>
    </row>
    <row r="32" spans="1:17" ht="19.5" thickBot="1" x14ac:dyDescent="0.35">
      <c r="A32" s="333"/>
      <c r="B32" s="334"/>
      <c r="C32" s="337"/>
      <c r="D32" s="339" t="s">
        <v>61</v>
      </c>
      <c r="E32" s="340"/>
      <c r="F32" s="340"/>
      <c r="G32" s="340"/>
      <c r="H32" s="340"/>
      <c r="I32" s="340"/>
      <c r="J32" s="340"/>
      <c r="K32" s="340"/>
      <c r="L32" s="340"/>
      <c r="M32" s="340"/>
      <c r="N32" s="341"/>
      <c r="O32" s="117">
        <f>+O28</f>
        <v>11892467633.379091</v>
      </c>
    </row>
    <row r="35" spans="3:13" x14ac:dyDescent="0.25">
      <c r="J35" s="120"/>
      <c r="K35" s="120"/>
      <c r="L35" s="120"/>
      <c r="M35" s="120"/>
    </row>
    <row r="37" spans="3:13" x14ac:dyDescent="0.25">
      <c r="L37" s="120"/>
      <c r="M37" s="120"/>
    </row>
    <row r="41" spans="3:13" x14ac:dyDescent="0.25">
      <c r="C41" s="120"/>
    </row>
    <row r="42" spans="3:13" x14ac:dyDescent="0.25">
      <c r="C42" s="120"/>
    </row>
    <row r="43" spans="3:13" x14ac:dyDescent="0.25">
      <c r="C43" s="120"/>
    </row>
    <row r="44" spans="3:13" x14ac:dyDescent="0.25">
      <c r="C44" s="120"/>
    </row>
    <row r="45" spans="3:13" x14ac:dyDescent="0.25">
      <c r="C45" s="120"/>
    </row>
    <row r="46" spans="3:13" x14ac:dyDescent="0.25">
      <c r="C46" s="120"/>
    </row>
  </sheetData>
  <mergeCells count="31">
    <mergeCell ref="D16:D17"/>
    <mergeCell ref="E16:E17"/>
    <mergeCell ref="F16:F17"/>
    <mergeCell ref="A28:B32"/>
    <mergeCell ref="C28:C32"/>
    <mergeCell ref="D28:F28"/>
    <mergeCell ref="D32:N32"/>
    <mergeCell ref="L10:L11"/>
    <mergeCell ref="M10:M11"/>
    <mergeCell ref="N10:N11"/>
    <mergeCell ref="O10:O11"/>
    <mergeCell ref="A12:A13"/>
    <mergeCell ref="D12:D13"/>
    <mergeCell ref="F9:F11"/>
    <mergeCell ref="G10:G11"/>
    <mergeCell ref="H10:H11"/>
    <mergeCell ref="I10:I11"/>
    <mergeCell ref="J10:J11"/>
    <mergeCell ref="K10:K11"/>
    <mergeCell ref="E9:E11"/>
    <mergeCell ref="A7:A8"/>
    <mergeCell ref="B7:B8"/>
    <mergeCell ref="C7:C8"/>
    <mergeCell ref="A9:A11"/>
    <mergeCell ref="D9:D11"/>
    <mergeCell ref="A1:O1"/>
    <mergeCell ref="A2:O2"/>
    <mergeCell ref="A3:O3"/>
    <mergeCell ref="A4:O4"/>
    <mergeCell ref="A5:C5"/>
    <mergeCell ref="D5:O5"/>
  </mergeCells>
  <pageMargins left="0.7" right="0.7" top="0.75" bottom="0.75" header="0.3" footer="0.3"/>
  <drawing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P31"/>
  <sheetViews>
    <sheetView topLeftCell="A4" workbookViewId="0">
      <selection activeCell="N22" sqref="N22"/>
    </sheetView>
  </sheetViews>
  <sheetFormatPr baseColWidth="10" defaultRowHeight="15" x14ac:dyDescent="0.25"/>
  <cols>
    <col min="1" max="1" width="24.42578125" style="118" customWidth="1"/>
    <col min="2" max="2" width="18" customWidth="1"/>
    <col min="3" max="3" width="18.7109375" customWidth="1"/>
    <col min="4" max="4" width="33.5703125" customWidth="1"/>
    <col min="5" max="5" width="26" customWidth="1"/>
    <col min="6" max="6" width="27.42578125" customWidth="1"/>
    <col min="7" max="7" width="7.140625" customWidth="1"/>
    <col min="8" max="8" width="20.140625" customWidth="1"/>
    <col min="9" max="9" width="7.5703125" customWidth="1"/>
    <col min="10" max="10" width="20.42578125" customWidth="1"/>
    <col min="11" max="11" width="7" customWidth="1"/>
    <col min="12" max="12" width="20.7109375" customWidth="1"/>
    <col min="13" max="13" width="8" customWidth="1"/>
    <col min="14" max="14" width="20.5703125" customWidth="1"/>
    <col min="15" max="15" width="10.140625" customWidth="1"/>
    <col min="16" max="16" width="21" customWidth="1"/>
    <col min="17" max="17" width="21.85546875" customWidth="1"/>
  </cols>
  <sheetData>
    <row r="1" spans="1:16" ht="18.75" x14ac:dyDescent="0.25">
      <c r="A1" s="293" t="s">
        <v>0</v>
      </c>
      <c r="B1" s="294"/>
      <c r="C1" s="294"/>
      <c r="D1" s="294"/>
      <c r="E1" s="294"/>
      <c r="F1" s="294"/>
      <c r="G1" s="294"/>
      <c r="H1" s="294"/>
      <c r="I1" s="294"/>
      <c r="J1" s="294"/>
      <c r="K1" s="294"/>
      <c r="L1" s="294"/>
      <c r="M1" s="294"/>
      <c r="N1" s="294"/>
      <c r="O1" s="294"/>
      <c r="P1" s="295"/>
    </row>
    <row r="2" spans="1:16" ht="18.75" x14ac:dyDescent="0.3">
      <c r="A2" s="296" t="s">
        <v>186</v>
      </c>
      <c r="B2" s="297"/>
      <c r="C2" s="297"/>
      <c r="D2" s="297"/>
      <c r="E2" s="297"/>
      <c r="F2" s="297"/>
      <c r="G2" s="297"/>
      <c r="H2" s="297"/>
      <c r="I2" s="297"/>
      <c r="J2" s="297"/>
      <c r="K2" s="297"/>
      <c r="L2" s="297"/>
      <c r="M2" s="297"/>
      <c r="N2" s="297"/>
      <c r="O2" s="297"/>
      <c r="P2" s="298"/>
    </row>
    <row r="3" spans="1:16" ht="18.75" x14ac:dyDescent="0.3">
      <c r="A3" s="296" t="s">
        <v>187</v>
      </c>
      <c r="B3" s="297"/>
      <c r="C3" s="297"/>
      <c r="D3" s="297"/>
      <c r="E3" s="297"/>
      <c r="F3" s="297"/>
      <c r="G3" s="297"/>
      <c r="H3" s="297"/>
      <c r="I3" s="297"/>
      <c r="J3" s="297"/>
      <c r="K3" s="297"/>
      <c r="L3" s="297"/>
      <c r="M3" s="297"/>
      <c r="N3" s="297"/>
      <c r="O3" s="297"/>
      <c r="P3" s="298"/>
    </row>
    <row r="4" spans="1:16" ht="15.75" thickBot="1" x14ac:dyDescent="0.3">
      <c r="A4" s="299"/>
      <c r="B4" s="300"/>
      <c r="C4" s="300"/>
      <c r="D4" s="300"/>
      <c r="E4" s="300"/>
      <c r="F4" s="300"/>
      <c r="G4" s="300"/>
      <c r="H4" s="300"/>
      <c r="I4" s="300"/>
      <c r="J4" s="300"/>
      <c r="K4" s="300"/>
      <c r="L4" s="300"/>
      <c r="M4" s="300"/>
      <c r="N4" s="300"/>
      <c r="O4" s="300"/>
      <c r="P4" s="301"/>
    </row>
    <row r="5" spans="1:16" ht="15.75" thickBot="1" x14ac:dyDescent="0.3">
      <c r="A5" s="302" t="s">
        <v>3</v>
      </c>
      <c r="B5" s="303"/>
      <c r="C5" s="303"/>
      <c r="D5" s="302" t="s">
        <v>4</v>
      </c>
      <c r="E5" s="303"/>
      <c r="F5" s="303"/>
      <c r="G5" s="342"/>
      <c r="H5" s="342"/>
      <c r="I5" s="303"/>
      <c r="J5" s="303"/>
      <c r="K5" s="303"/>
      <c r="L5" s="303"/>
      <c r="M5" s="303"/>
      <c r="N5" s="303"/>
      <c r="O5" s="303"/>
      <c r="P5" s="304"/>
    </row>
    <row r="6" spans="1:16" ht="48" thickBot="1" x14ac:dyDescent="0.3">
      <c r="A6" s="187" t="s">
        <v>5</v>
      </c>
      <c r="B6" s="188" t="s">
        <v>6</v>
      </c>
      <c r="C6" s="188" t="s">
        <v>7</v>
      </c>
      <c r="D6" s="189" t="s">
        <v>8</v>
      </c>
      <c r="E6" s="190" t="s">
        <v>9</v>
      </c>
      <c r="F6" s="191" t="s">
        <v>10</v>
      </c>
      <c r="G6" s="192" t="s">
        <v>11</v>
      </c>
      <c r="H6" s="193" t="s">
        <v>188</v>
      </c>
      <c r="I6" s="192" t="s">
        <v>11</v>
      </c>
      <c r="J6" s="193" t="s">
        <v>13</v>
      </c>
      <c r="K6" s="192" t="s">
        <v>11</v>
      </c>
      <c r="L6" s="193" t="s">
        <v>14</v>
      </c>
      <c r="M6" s="192" t="s">
        <v>11</v>
      </c>
      <c r="N6" s="193" t="s">
        <v>15</v>
      </c>
      <c r="O6" s="344" t="s">
        <v>64</v>
      </c>
      <c r="P6" s="345"/>
    </row>
    <row r="7" spans="1:16" x14ac:dyDescent="0.25">
      <c r="A7" s="346" t="s">
        <v>189</v>
      </c>
      <c r="B7" s="48" t="s">
        <v>190</v>
      </c>
      <c r="C7" s="22">
        <v>4664640904</v>
      </c>
      <c r="D7" s="349" t="s">
        <v>191</v>
      </c>
      <c r="E7" s="351" t="s">
        <v>192</v>
      </c>
      <c r="F7" s="351" t="s">
        <v>193</v>
      </c>
      <c r="G7" s="194" t="s">
        <v>22</v>
      </c>
      <c r="H7" s="195">
        <v>4664640904</v>
      </c>
      <c r="I7" s="194" t="s">
        <v>22</v>
      </c>
      <c r="J7" s="195">
        <v>4588933592.7400007</v>
      </c>
      <c r="K7" s="194" t="s">
        <v>22</v>
      </c>
      <c r="L7" s="195">
        <v>4799950765.3471651</v>
      </c>
      <c r="M7" s="194" t="s">
        <v>22</v>
      </c>
      <c r="N7" s="195">
        <v>4891301816.108346</v>
      </c>
      <c r="O7" s="194" t="s">
        <v>22</v>
      </c>
      <c r="P7" s="196">
        <v>18944827078.195511</v>
      </c>
    </row>
    <row r="8" spans="1:16" x14ac:dyDescent="0.25">
      <c r="A8" s="347"/>
      <c r="B8" s="57" t="s">
        <v>194</v>
      </c>
      <c r="C8" s="128">
        <v>333148650</v>
      </c>
      <c r="D8" s="350"/>
      <c r="E8" s="352"/>
      <c r="F8" s="352"/>
      <c r="G8" s="197" t="s">
        <v>195</v>
      </c>
      <c r="H8" s="198">
        <v>333148650</v>
      </c>
      <c r="I8" s="197" t="s">
        <v>195</v>
      </c>
      <c r="J8" s="199">
        <v>550672031.12880003</v>
      </c>
      <c r="K8" s="197" t="s">
        <v>195</v>
      </c>
      <c r="L8" s="199">
        <v>293874536.65390807</v>
      </c>
      <c r="M8" s="197" t="s">
        <v>195</v>
      </c>
      <c r="N8" s="199">
        <v>343431829.64164984</v>
      </c>
      <c r="O8" s="197" t="s">
        <v>195</v>
      </c>
      <c r="P8" s="200">
        <v>1521127047.4243579</v>
      </c>
    </row>
    <row r="9" spans="1:16" x14ac:dyDescent="0.25">
      <c r="A9" s="347"/>
      <c r="B9" s="57" t="s">
        <v>196</v>
      </c>
      <c r="C9" s="128">
        <v>500000000</v>
      </c>
      <c r="D9" s="350"/>
      <c r="E9" s="352"/>
      <c r="F9" s="352"/>
      <c r="G9" s="197" t="s">
        <v>197</v>
      </c>
      <c r="H9" s="198">
        <v>500000000</v>
      </c>
      <c r="I9" s="197" t="s">
        <v>197</v>
      </c>
      <c r="J9" s="199">
        <v>477249093.64496011</v>
      </c>
      <c r="K9" s="197" t="s">
        <v>197</v>
      </c>
      <c r="L9" s="199">
        <v>489790894.4231801</v>
      </c>
      <c r="M9" s="197" t="s">
        <v>197</v>
      </c>
      <c r="N9" s="199">
        <v>520351257.03280282</v>
      </c>
      <c r="O9" s="197" t="s">
        <v>197</v>
      </c>
      <c r="P9" s="200">
        <v>1987391245.1009431</v>
      </c>
    </row>
    <row r="10" spans="1:16" x14ac:dyDescent="0.25">
      <c r="A10" s="347"/>
      <c r="B10" s="57" t="s">
        <v>198</v>
      </c>
      <c r="C10" s="128">
        <v>24383200</v>
      </c>
      <c r="D10" s="350"/>
      <c r="E10" s="352"/>
      <c r="F10" s="352"/>
      <c r="G10" s="197" t="s">
        <v>195</v>
      </c>
      <c r="H10" s="198">
        <v>24383200</v>
      </c>
      <c r="I10" s="197" t="s">
        <v>195</v>
      </c>
      <c r="J10" s="199">
        <v>27533601.556440003</v>
      </c>
      <c r="K10" s="197" t="s">
        <v>195</v>
      </c>
      <c r="L10" s="199">
        <v>19591635.776927203</v>
      </c>
      <c r="M10" s="197" t="s">
        <v>195</v>
      </c>
      <c r="N10" s="199">
        <v>24976860.33757453</v>
      </c>
      <c r="O10" s="197" t="s">
        <v>195</v>
      </c>
      <c r="P10" s="200">
        <v>96485297.67094174</v>
      </c>
    </row>
    <row r="11" spans="1:16" x14ac:dyDescent="0.25">
      <c r="A11" s="347"/>
      <c r="B11" s="57" t="s">
        <v>199</v>
      </c>
      <c r="C11" s="128">
        <v>1945853847</v>
      </c>
      <c r="D11" s="350"/>
      <c r="E11" s="352"/>
      <c r="F11" s="352"/>
      <c r="G11" s="201">
        <v>66</v>
      </c>
      <c r="H11" s="198">
        <v>1945853847</v>
      </c>
      <c r="I11" s="201">
        <v>66</v>
      </c>
      <c r="J11" s="199">
        <v>1835573437.0960004</v>
      </c>
      <c r="K11" s="201">
        <v>66</v>
      </c>
      <c r="L11" s="199">
        <v>1861205398.8080845</v>
      </c>
      <c r="M11" s="201">
        <v>66</v>
      </c>
      <c r="N11" s="199">
        <v>2081405028.1312113</v>
      </c>
      <c r="O11" s="201">
        <v>66</v>
      </c>
      <c r="P11" s="200">
        <v>7724037711.0352964</v>
      </c>
    </row>
    <row r="12" spans="1:16" x14ac:dyDescent="0.25">
      <c r="A12" s="347"/>
      <c r="B12" s="57" t="s">
        <v>200</v>
      </c>
      <c r="C12" s="128">
        <v>1166120002</v>
      </c>
      <c r="D12" s="350"/>
      <c r="E12" s="352"/>
      <c r="F12" s="352"/>
      <c r="G12" s="201">
        <v>66</v>
      </c>
      <c r="H12" s="198">
        <v>1166120002</v>
      </c>
      <c r="I12" s="201">
        <v>66</v>
      </c>
      <c r="J12" s="199">
        <v>1101344062.2576001</v>
      </c>
      <c r="K12" s="201">
        <v>66</v>
      </c>
      <c r="L12" s="199">
        <v>1077539967.7309961</v>
      </c>
      <c r="M12" s="201">
        <v>66</v>
      </c>
      <c r="N12" s="199">
        <v>1237395289.224005</v>
      </c>
      <c r="O12" s="201">
        <v>66</v>
      </c>
      <c r="P12" s="200">
        <v>4582399321.2126007</v>
      </c>
    </row>
    <row r="13" spans="1:16" x14ac:dyDescent="0.25">
      <c r="A13" s="347"/>
      <c r="B13" s="57" t="s">
        <v>201</v>
      </c>
      <c r="C13" s="128">
        <v>168752306</v>
      </c>
      <c r="D13" s="350"/>
      <c r="E13" s="352"/>
      <c r="F13" s="352"/>
      <c r="G13" s="197" t="s">
        <v>22</v>
      </c>
      <c r="H13" s="198">
        <v>168752306</v>
      </c>
      <c r="I13" s="197" t="s">
        <v>22</v>
      </c>
      <c r="J13" s="199">
        <v>183557343.70960003</v>
      </c>
      <c r="K13" s="197" t="s">
        <v>22</v>
      </c>
      <c r="L13" s="199">
        <v>97958178.88463603</v>
      </c>
      <c r="M13" s="197" t="s">
        <v>22</v>
      </c>
      <c r="N13" s="199">
        <v>208140502.81312111</v>
      </c>
      <c r="O13" s="197" t="s">
        <v>22</v>
      </c>
      <c r="P13" s="200">
        <v>658408331.40735722</v>
      </c>
    </row>
    <row r="14" spans="1:16" x14ac:dyDescent="0.25">
      <c r="A14" s="347"/>
      <c r="B14" s="57" t="s">
        <v>202</v>
      </c>
      <c r="C14" s="128">
        <v>1019327792</v>
      </c>
      <c r="D14" s="350"/>
      <c r="E14" s="352"/>
      <c r="F14" s="352"/>
      <c r="G14" s="201">
        <v>66</v>
      </c>
      <c r="H14" s="198">
        <v>1019327792</v>
      </c>
      <c r="I14" s="201">
        <v>66</v>
      </c>
      <c r="J14" s="199">
        <v>1009565390.4028002</v>
      </c>
      <c r="K14" s="201">
        <v>66</v>
      </c>
      <c r="L14" s="199">
        <v>979581788.84636021</v>
      </c>
      <c r="M14" s="201">
        <v>66</v>
      </c>
      <c r="N14" s="199">
        <v>1144772765.4721661</v>
      </c>
      <c r="O14" s="201">
        <v>66</v>
      </c>
      <c r="P14" s="200">
        <v>4153247736.7213264</v>
      </c>
    </row>
    <row r="15" spans="1:16" x14ac:dyDescent="0.25">
      <c r="A15" s="348"/>
      <c r="B15" s="57" t="s">
        <v>203</v>
      </c>
      <c r="C15" s="128">
        <v>2595451</v>
      </c>
      <c r="D15" s="350"/>
      <c r="E15" s="353"/>
      <c r="F15" s="353"/>
      <c r="G15" s="201">
        <v>11</v>
      </c>
      <c r="H15" s="198">
        <v>2595451</v>
      </c>
      <c r="I15" s="201">
        <v>11</v>
      </c>
      <c r="J15" s="199">
        <v>50393599.461287998</v>
      </c>
      <c r="K15" s="201">
        <v>11</v>
      </c>
      <c r="L15" s="199">
        <v>176324721.66539082</v>
      </c>
      <c r="M15" s="201">
        <v>11</v>
      </c>
      <c r="N15" s="199">
        <v>-44750207.915606365</v>
      </c>
      <c r="O15" s="201">
        <v>11</v>
      </c>
      <c r="P15" s="200">
        <v>184563564.21107244</v>
      </c>
    </row>
    <row r="16" spans="1:16" x14ac:dyDescent="0.25">
      <c r="A16" s="202"/>
      <c r="B16" s="57"/>
      <c r="C16" s="143"/>
      <c r="D16" s="97"/>
      <c r="E16" s="97"/>
      <c r="F16" s="97"/>
      <c r="G16" s="103"/>
      <c r="H16" s="103"/>
      <c r="I16" s="103"/>
      <c r="J16" s="203"/>
      <c r="K16" s="103"/>
      <c r="L16" s="103"/>
      <c r="M16" s="103"/>
      <c r="N16" s="103"/>
      <c r="O16" s="103"/>
      <c r="P16" s="57"/>
    </row>
    <row r="17" spans="1:16" x14ac:dyDescent="0.25">
      <c r="A17" s="204"/>
      <c r="B17" s="48"/>
      <c r="C17" s="205"/>
      <c r="D17" s="91"/>
      <c r="E17" s="92"/>
      <c r="F17" s="92"/>
      <c r="G17" s="178"/>
      <c r="H17" s="178"/>
      <c r="I17" s="178"/>
      <c r="J17" s="206"/>
      <c r="K17" s="178"/>
      <c r="L17" s="178"/>
      <c r="M17" s="178"/>
      <c r="N17" s="178"/>
      <c r="O17" s="164">
        <f>SUM(G17:N17)</f>
        <v>0</v>
      </c>
      <c r="P17" s="57"/>
    </row>
    <row r="18" spans="1:16" x14ac:dyDescent="0.25">
      <c r="A18" s="56"/>
      <c r="B18" s="57"/>
      <c r="C18" s="101"/>
      <c r="D18" s="96"/>
      <c r="E18" s="97"/>
      <c r="F18" s="97"/>
      <c r="G18" s="103"/>
      <c r="H18" s="103"/>
      <c r="I18" s="103"/>
      <c r="J18" s="203"/>
      <c r="K18" s="103"/>
      <c r="L18" s="103"/>
      <c r="M18" s="103"/>
      <c r="N18" s="103"/>
      <c r="O18" s="164"/>
      <c r="P18" s="57"/>
    </row>
    <row r="19" spans="1:16" x14ac:dyDescent="0.25">
      <c r="A19" s="56"/>
      <c r="B19" s="57"/>
      <c r="C19" s="101"/>
      <c r="D19" s="96"/>
      <c r="E19" s="97"/>
      <c r="F19" s="97"/>
      <c r="G19" s="103"/>
      <c r="H19" s="103"/>
      <c r="I19" s="103"/>
      <c r="J19" s="203"/>
      <c r="K19" s="103"/>
      <c r="L19" s="103"/>
      <c r="M19" s="103"/>
      <c r="N19" s="103"/>
      <c r="O19" s="164">
        <f>SUM(G19:N19)</f>
        <v>0</v>
      </c>
      <c r="P19" s="57"/>
    </row>
    <row r="20" spans="1:16" x14ac:dyDescent="0.25">
      <c r="A20" s="56"/>
      <c r="B20" s="57"/>
      <c r="C20" s="101"/>
      <c r="D20" s="96"/>
      <c r="E20" s="97"/>
      <c r="F20" s="97"/>
      <c r="G20" s="103"/>
      <c r="H20" s="103"/>
      <c r="I20" s="103"/>
      <c r="J20" s="203"/>
      <c r="K20" s="103"/>
      <c r="L20" s="103"/>
      <c r="M20" s="103"/>
      <c r="N20" s="103"/>
      <c r="O20" s="164">
        <f>SUM(G20:N20)</f>
        <v>0</v>
      </c>
      <c r="P20" s="57"/>
    </row>
    <row r="21" spans="1:16" x14ac:dyDescent="0.25">
      <c r="A21" s="56"/>
      <c r="B21" s="57"/>
      <c r="C21" s="101"/>
      <c r="D21" s="96"/>
      <c r="E21" s="97"/>
      <c r="F21" s="97"/>
      <c r="G21" s="103"/>
      <c r="H21" s="103"/>
      <c r="I21" s="103"/>
      <c r="J21" s="203"/>
      <c r="K21" s="103"/>
      <c r="L21" s="103"/>
      <c r="M21" s="103"/>
      <c r="N21" s="103"/>
      <c r="O21" s="164">
        <f>SUM(G21:N21)</f>
        <v>0</v>
      </c>
      <c r="P21" s="57"/>
    </row>
    <row r="22" spans="1:16" x14ac:dyDescent="0.25">
      <c r="A22" s="329" t="s">
        <v>57</v>
      </c>
      <c r="B22" s="330"/>
      <c r="C22" s="354">
        <f>SUM(C7:C21)</f>
        <v>9824822152</v>
      </c>
      <c r="D22" s="338" t="s">
        <v>58</v>
      </c>
      <c r="E22" s="338"/>
      <c r="F22" s="356"/>
      <c r="G22" s="101"/>
      <c r="H22" s="106">
        <f>SUM(H7:H15)</f>
        <v>9824822152</v>
      </c>
      <c r="I22" s="106"/>
      <c r="J22" s="106">
        <f>SUM(J7:J15)</f>
        <v>9824822151.9974899</v>
      </c>
      <c r="K22" s="106"/>
      <c r="L22" s="106">
        <f>SUM(L7:L15)</f>
        <v>9795817888.1366463</v>
      </c>
      <c r="M22" s="106"/>
      <c r="N22" s="106">
        <f>SUM(N7:N15)</f>
        <v>10407025140.845272</v>
      </c>
      <c r="O22" s="207"/>
    </row>
    <row r="23" spans="1:16" ht="16.5" thickBot="1" x14ac:dyDescent="0.3">
      <c r="A23" s="333"/>
      <c r="B23" s="334"/>
      <c r="C23" s="355"/>
      <c r="D23" s="357" t="s">
        <v>61</v>
      </c>
      <c r="E23" s="357"/>
      <c r="F23" s="357"/>
      <c r="G23" s="357"/>
      <c r="H23" s="357"/>
      <c r="I23" s="357"/>
      <c r="J23" s="357"/>
      <c r="K23" s="357"/>
      <c r="L23" s="357"/>
      <c r="M23" s="357"/>
      <c r="N23" s="358"/>
      <c r="O23" s="57"/>
      <c r="P23" s="208">
        <f>SUM(P7:P21)</f>
        <v>39852487332.979408</v>
      </c>
    </row>
    <row r="25" spans="1:16" x14ac:dyDescent="0.25">
      <c r="G25" s="209" t="s">
        <v>11</v>
      </c>
      <c r="H25" s="209" t="s">
        <v>204</v>
      </c>
      <c r="I25" s="209"/>
      <c r="J25" s="209" t="s">
        <v>205</v>
      </c>
      <c r="K25" s="209"/>
      <c r="L25" s="209" t="s">
        <v>206</v>
      </c>
      <c r="M25" s="209"/>
      <c r="N25" s="209" t="s">
        <v>207</v>
      </c>
      <c r="O25" s="359" t="s">
        <v>16</v>
      </c>
      <c r="P25" s="359"/>
    </row>
    <row r="26" spans="1:16" x14ac:dyDescent="0.25">
      <c r="G26" s="210" t="s">
        <v>22</v>
      </c>
      <c r="H26" s="211">
        <v>4833393210</v>
      </c>
      <c r="I26" s="197" t="s">
        <v>22</v>
      </c>
      <c r="J26" s="211">
        <v>4772490936.4496012</v>
      </c>
      <c r="K26" s="197" t="s">
        <v>22</v>
      </c>
      <c r="L26" s="211">
        <v>4897908944.231801</v>
      </c>
      <c r="M26" s="197" t="s">
        <v>22</v>
      </c>
      <c r="N26" s="211">
        <v>5099442318.9214668</v>
      </c>
      <c r="O26" s="360">
        <v>19603235409.602867</v>
      </c>
      <c r="P26" s="360"/>
    </row>
    <row r="27" spans="1:16" x14ac:dyDescent="0.25">
      <c r="C27" s="72"/>
      <c r="G27" s="210" t="s">
        <v>195</v>
      </c>
      <c r="H27" s="200">
        <v>360127301</v>
      </c>
      <c r="I27" s="197" t="s">
        <v>195</v>
      </c>
      <c r="J27" s="200">
        <v>628599232.14652801</v>
      </c>
      <c r="K27" s="197" t="s">
        <v>195</v>
      </c>
      <c r="L27" s="200">
        <v>489790894.0962261</v>
      </c>
      <c r="M27" s="197" t="s">
        <v>195</v>
      </c>
      <c r="N27" s="200">
        <v>323658482.063618</v>
      </c>
      <c r="O27" s="360">
        <v>1802175909.3063719</v>
      </c>
      <c r="P27" s="360"/>
    </row>
    <row r="28" spans="1:16" x14ac:dyDescent="0.25">
      <c r="G28" s="210" t="s">
        <v>197</v>
      </c>
      <c r="H28" s="198">
        <v>500000000</v>
      </c>
      <c r="I28" s="197" t="s">
        <v>197</v>
      </c>
      <c r="J28" s="198">
        <v>477249093.64496011</v>
      </c>
      <c r="K28" s="197" t="s">
        <v>197</v>
      </c>
      <c r="L28" s="198">
        <v>489790894.4231801</v>
      </c>
      <c r="M28" s="197" t="s">
        <v>197</v>
      </c>
      <c r="N28" s="198">
        <v>520351257.03280282</v>
      </c>
      <c r="O28" s="360">
        <v>1987391245.1009431</v>
      </c>
      <c r="P28" s="360"/>
    </row>
    <row r="29" spans="1:16" x14ac:dyDescent="0.25">
      <c r="G29" s="210" t="s">
        <v>208</v>
      </c>
      <c r="H29" s="200">
        <v>4131301641</v>
      </c>
      <c r="I29" s="197" t="s">
        <v>208</v>
      </c>
      <c r="J29" s="200">
        <v>3946482889.7564006</v>
      </c>
      <c r="K29" s="197" t="s">
        <v>208</v>
      </c>
      <c r="L29" s="200">
        <v>3918327155.3854408</v>
      </c>
      <c r="M29" s="197" t="s">
        <v>208</v>
      </c>
      <c r="N29" s="200">
        <v>4463573082.8273821</v>
      </c>
      <c r="O29" s="360">
        <v>16459684768.969223</v>
      </c>
      <c r="P29" s="360"/>
    </row>
    <row r="30" spans="1:16" x14ac:dyDescent="0.25">
      <c r="G30" s="212" t="s">
        <v>209</v>
      </c>
      <c r="H30" s="213">
        <f>+H29+H28+H27+H26</f>
        <v>9824822152</v>
      </c>
      <c r="I30" s="213"/>
      <c r="J30" s="213">
        <f>+J29+J28+J27+J26</f>
        <v>9824822151.9974899</v>
      </c>
      <c r="K30" s="214"/>
      <c r="L30" s="213">
        <f>+L29+L28+L27+L26</f>
        <v>9795817888.1366463</v>
      </c>
      <c r="M30" s="213"/>
      <c r="N30" s="213">
        <f>+N29+N28+N27+N26</f>
        <v>10407025140.845268</v>
      </c>
      <c r="O30" s="343">
        <f>SUM(H30:N30)</f>
        <v>39852487332.979401</v>
      </c>
      <c r="P30" s="343"/>
    </row>
    <row r="31" spans="1:16" x14ac:dyDescent="0.25">
      <c r="H31" s="72">
        <f>+H30-H22</f>
        <v>0</v>
      </c>
    </row>
  </sheetData>
  <mergeCells count="21">
    <mergeCell ref="O30:P30"/>
    <mergeCell ref="O6:P6"/>
    <mergeCell ref="A7:A15"/>
    <mergeCell ref="D7:D15"/>
    <mergeCell ref="E7:E15"/>
    <mergeCell ref="F7:F15"/>
    <mergeCell ref="A22:B23"/>
    <mergeCell ref="C22:C23"/>
    <mergeCell ref="D22:F22"/>
    <mergeCell ref="D23:N23"/>
    <mergeCell ref="O25:P25"/>
    <mergeCell ref="O26:P26"/>
    <mergeCell ref="O27:P27"/>
    <mergeCell ref="O28:P28"/>
    <mergeCell ref="O29:P29"/>
    <mergeCell ref="A1:P1"/>
    <mergeCell ref="A2:P2"/>
    <mergeCell ref="A3:P3"/>
    <mergeCell ref="A4:P4"/>
    <mergeCell ref="A5:C5"/>
    <mergeCell ref="D5:P5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P25"/>
  <sheetViews>
    <sheetView workbookViewId="0">
      <selection activeCell="J19" sqref="J19"/>
    </sheetView>
  </sheetViews>
  <sheetFormatPr baseColWidth="10" defaultRowHeight="15" x14ac:dyDescent="0.25"/>
  <cols>
    <col min="1" max="1" width="18.5703125" style="118" customWidth="1"/>
    <col min="2" max="2" width="18" customWidth="1"/>
    <col min="3" max="3" width="18.7109375" customWidth="1"/>
    <col min="4" max="5" width="23.5703125" customWidth="1"/>
    <col min="6" max="6" width="27.42578125" customWidth="1"/>
    <col min="7" max="7" width="7.140625" customWidth="1"/>
    <col min="8" max="8" width="20.140625" customWidth="1"/>
    <col min="9" max="9" width="7.5703125" customWidth="1"/>
    <col min="10" max="10" width="20.42578125" customWidth="1"/>
    <col min="11" max="11" width="7" customWidth="1"/>
    <col min="12" max="12" width="20.7109375" customWidth="1"/>
    <col min="13" max="13" width="8" customWidth="1"/>
    <col min="14" max="14" width="20.5703125" customWidth="1"/>
    <col min="15" max="15" width="11.140625" customWidth="1"/>
    <col min="16" max="16" width="19.42578125" customWidth="1"/>
    <col min="17" max="17" width="21.85546875" customWidth="1"/>
  </cols>
  <sheetData>
    <row r="1" spans="1:16" ht="18.75" x14ac:dyDescent="0.25">
      <c r="A1" s="293" t="s">
        <v>0</v>
      </c>
      <c r="B1" s="294"/>
      <c r="C1" s="294"/>
      <c r="D1" s="294"/>
      <c r="E1" s="294"/>
      <c r="F1" s="294"/>
      <c r="G1" s="294"/>
      <c r="H1" s="294"/>
      <c r="I1" s="294"/>
      <c r="J1" s="294"/>
      <c r="K1" s="294"/>
      <c r="L1" s="294"/>
      <c r="M1" s="294"/>
      <c r="N1" s="294"/>
      <c r="O1" s="294"/>
      <c r="P1" s="295"/>
    </row>
    <row r="2" spans="1:16" ht="18.75" x14ac:dyDescent="0.3">
      <c r="A2" s="296" t="s">
        <v>186</v>
      </c>
      <c r="B2" s="297"/>
      <c r="C2" s="297"/>
      <c r="D2" s="297"/>
      <c r="E2" s="297"/>
      <c r="F2" s="297"/>
      <c r="G2" s="297"/>
      <c r="H2" s="297"/>
      <c r="I2" s="297"/>
      <c r="J2" s="297"/>
      <c r="K2" s="297"/>
      <c r="L2" s="297"/>
      <c r="M2" s="297"/>
      <c r="N2" s="297"/>
      <c r="O2" s="297"/>
      <c r="P2" s="298"/>
    </row>
    <row r="3" spans="1:16" ht="18.75" x14ac:dyDescent="0.3">
      <c r="A3" s="296" t="s">
        <v>187</v>
      </c>
      <c r="B3" s="297"/>
      <c r="C3" s="297"/>
      <c r="D3" s="297"/>
      <c r="E3" s="297"/>
      <c r="F3" s="297"/>
      <c r="G3" s="297"/>
      <c r="H3" s="297"/>
      <c r="I3" s="297"/>
      <c r="J3" s="297"/>
      <c r="K3" s="297"/>
      <c r="L3" s="297"/>
      <c r="M3" s="297"/>
      <c r="N3" s="297"/>
      <c r="O3" s="297"/>
      <c r="P3" s="298"/>
    </row>
    <row r="4" spans="1:16" ht="15.75" thickBot="1" x14ac:dyDescent="0.3">
      <c r="A4" s="299"/>
      <c r="B4" s="300"/>
      <c r="C4" s="300"/>
      <c r="D4" s="300"/>
      <c r="E4" s="300"/>
      <c r="F4" s="300"/>
      <c r="G4" s="300"/>
      <c r="H4" s="300"/>
      <c r="I4" s="300"/>
      <c r="J4" s="300"/>
      <c r="K4" s="300"/>
      <c r="L4" s="300"/>
      <c r="M4" s="300"/>
      <c r="N4" s="300"/>
      <c r="O4" s="300"/>
      <c r="P4" s="301"/>
    </row>
    <row r="5" spans="1:16" ht="15.75" thickBot="1" x14ac:dyDescent="0.3">
      <c r="A5" s="302" t="s">
        <v>3</v>
      </c>
      <c r="B5" s="303"/>
      <c r="C5" s="303"/>
      <c r="D5" s="302" t="s">
        <v>4</v>
      </c>
      <c r="E5" s="303"/>
      <c r="F5" s="303"/>
      <c r="G5" s="342"/>
      <c r="H5" s="342"/>
      <c r="I5" s="303"/>
      <c r="J5" s="303"/>
      <c r="K5" s="303"/>
      <c r="L5" s="303"/>
      <c r="M5" s="303"/>
      <c r="N5" s="303"/>
      <c r="O5" s="303"/>
      <c r="P5" s="304"/>
    </row>
    <row r="6" spans="1:16" ht="48" thickBot="1" x14ac:dyDescent="0.3">
      <c r="A6" s="187" t="s">
        <v>5</v>
      </c>
      <c r="B6" s="188" t="s">
        <v>6</v>
      </c>
      <c r="C6" s="188" t="s">
        <v>7</v>
      </c>
      <c r="D6" s="188" t="s">
        <v>8</v>
      </c>
      <c r="E6" s="190" t="s">
        <v>9</v>
      </c>
      <c r="F6" s="191" t="s">
        <v>10</v>
      </c>
      <c r="G6" s="215" t="s">
        <v>11</v>
      </c>
      <c r="H6" s="216" t="s">
        <v>188</v>
      </c>
      <c r="I6" s="215" t="s">
        <v>11</v>
      </c>
      <c r="J6" s="216" t="s">
        <v>13</v>
      </c>
      <c r="K6" s="215" t="s">
        <v>11</v>
      </c>
      <c r="L6" s="216" t="s">
        <v>14</v>
      </c>
      <c r="M6" s="215" t="s">
        <v>11</v>
      </c>
      <c r="N6" s="216" t="s">
        <v>15</v>
      </c>
      <c r="O6" s="361" t="s">
        <v>64</v>
      </c>
      <c r="P6" s="362"/>
    </row>
    <row r="7" spans="1:16" x14ac:dyDescent="0.25">
      <c r="A7" s="363" t="s">
        <v>189</v>
      </c>
      <c r="B7" s="48" t="s">
        <v>190</v>
      </c>
      <c r="C7" s="22">
        <v>4664640904</v>
      </c>
      <c r="D7" s="366" t="s">
        <v>191</v>
      </c>
      <c r="E7" s="368" t="s">
        <v>192</v>
      </c>
      <c r="F7" s="368" t="s">
        <v>193</v>
      </c>
      <c r="G7" s="371" t="s">
        <v>22</v>
      </c>
      <c r="H7" s="371">
        <v>4833393210</v>
      </c>
      <c r="I7" s="371" t="s">
        <v>22</v>
      </c>
      <c r="J7" s="371">
        <v>4772490936.4496012</v>
      </c>
      <c r="K7" s="371" t="s">
        <v>22</v>
      </c>
      <c r="L7" s="371">
        <v>4897908944.231801</v>
      </c>
      <c r="M7" s="371" t="s">
        <v>22</v>
      </c>
      <c r="N7" s="371">
        <v>5099442318.9214668</v>
      </c>
      <c r="O7" s="371" t="s">
        <v>22</v>
      </c>
      <c r="P7" s="371">
        <f>+N7+L7+J7+H7</f>
        <v>19603235409.602867</v>
      </c>
    </row>
    <row r="8" spans="1:16" x14ac:dyDescent="0.25">
      <c r="A8" s="364"/>
      <c r="B8" s="57" t="s">
        <v>210</v>
      </c>
      <c r="C8" s="128">
        <v>0</v>
      </c>
      <c r="D8" s="367"/>
      <c r="E8" s="369"/>
      <c r="F8" s="369"/>
      <c r="G8" s="371"/>
      <c r="H8" s="371"/>
      <c r="I8" s="371"/>
      <c r="J8" s="371"/>
      <c r="K8" s="371"/>
      <c r="L8" s="371"/>
      <c r="M8" s="371"/>
      <c r="N8" s="371"/>
      <c r="O8" s="371"/>
      <c r="P8" s="371"/>
    </row>
    <row r="9" spans="1:16" x14ac:dyDescent="0.25">
      <c r="A9" s="364"/>
      <c r="B9" s="57" t="s">
        <v>194</v>
      </c>
      <c r="C9" s="128">
        <v>333148650</v>
      </c>
      <c r="D9" s="367"/>
      <c r="E9" s="369"/>
      <c r="F9" s="369"/>
      <c r="G9" s="371"/>
      <c r="H9" s="371"/>
      <c r="I9" s="371"/>
      <c r="J9" s="371"/>
      <c r="K9" s="371"/>
      <c r="L9" s="371"/>
      <c r="M9" s="371"/>
      <c r="N9" s="371"/>
      <c r="O9" s="371"/>
      <c r="P9" s="371"/>
    </row>
    <row r="10" spans="1:16" x14ac:dyDescent="0.25">
      <c r="A10" s="364"/>
      <c r="B10" s="57" t="s">
        <v>196</v>
      </c>
      <c r="C10" s="128">
        <v>500000000</v>
      </c>
      <c r="D10" s="367"/>
      <c r="E10" s="369"/>
      <c r="F10" s="369"/>
      <c r="G10" s="372">
        <v>11</v>
      </c>
      <c r="H10" s="371">
        <v>360127301</v>
      </c>
      <c r="I10" s="372">
        <v>11</v>
      </c>
      <c r="J10" s="371">
        <v>628599232.14652801</v>
      </c>
      <c r="K10" s="372">
        <v>11</v>
      </c>
      <c r="L10" s="371">
        <v>489790894.0962261</v>
      </c>
      <c r="M10" s="372">
        <v>11</v>
      </c>
      <c r="N10" s="371">
        <v>323658482.063618</v>
      </c>
      <c r="O10" s="372">
        <v>11</v>
      </c>
      <c r="P10" s="371">
        <f>+N10+L10+J10+H10</f>
        <v>1802175909.3063722</v>
      </c>
    </row>
    <row r="11" spans="1:16" x14ac:dyDescent="0.25">
      <c r="A11" s="364"/>
      <c r="B11" s="57" t="s">
        <v>198</v>
      </c>
      <c r="C11" s="128">
        <v>24383200</v>
      </c>
      <c r="D11" s="367"/>
      <c r="E11" s="369"/>
      <c r="F11" s="369"/>
      <c r="G11" s="373"/>
      <c r="H11" s="371"/>
      <c r="I11" s="373"/>
      <c r="J11" s="371"/>
      <c r="K11" s="373"/>
      <c r="L11" s="371"/>
      <c r="M11" s="373"/>
      <c r="N11" s="371"/>
      <c r="O11" s="373"/>
      <c r="P11" s="371"/>
    </row>
    <row r="12" spans="1:16" x14ac:dyDescent="0.25">
      <c r="A12" s="364"/>
      <c r="B12" s="57" t="s">
        <v>199</v>
      </c>
      <c r="C12" s="128">
        <v>1945853847</v>
      </c>
      <c r="D12" s="367"/>
      <c r="E12" s="369"/>
      <c r="F12" s="369"/>
      <c r="G12" s="374"/>
      <c r="H12" s="371"/>
      <c r="I12" s="374"/>
      <c r="J12" s="371"/>
      <c r="K12" s="374"/>
      <c r="L12" s="371"/>
      <c r="M12" s="374"/>
      <c r="N12" s="371"/>
      <c r="O12" s="374"/>
      <c r="P12" s="371"/>
    </row>
    <row r="13" spans="1:16" x14ac:dyDescent="0.25">
      <c r="A13" s="364"/>
      <c r="B13" s="57" t="s">
        <v>200</v>
      </c>
      <c r="C13" s="128">
        <v>1166120002</v>
      </c>
      <c r="D13" s="367"/>
      <c r="E13" s="369"/>
      <c r="F13" s="369"/>
      <c r="G13" s="217" t="s">
        <v>197</v>
      </c>
      <c r="H13" s="218">
        <v>500000000</v>
      </c>
      <c r="I13" s="218" t="s">
        <v>197</v>
      </c>
      <c r="J13" s="218">
        <v>477249093.64496011</v>
      </c>
      <c r="K13" s="218" t="s">
        <v>197</v>
      </c>
      <c r="L13" s="218">
        <v>489790894.4231801</v>
      </c>
      <c r="M13" s="218" t="s">
        <v>197</v>
      </c>
      <c r="N13" s="218">
        <v>520351257.03280282</v>
      </c>
      <c r="O13" s="218" t="s">
        <v>197</v>
      </c>
      <c r="P13" s="218">
        <v>1987391245.1009431</v>
      </c>
    </row>
    <row r="14" spans="1:16" x14ac:dyDescent="0.25">
      <c r="A14" s="364"/>
      <c r="B14" s="57" t="s">
        <v>201</v>
      </c>
      <c r="C14" s="128">
        <v>168752306</v>
      </c>
      <c r="D14" s="367"/>
      <c r="E14" s="369"/>
      <c r="F14" s="369"/>
      <c r="G14" s="375">
        <v>66</v>
      </c>
      <c r="H14" s="378">
        <v>4131301641</v>
      </c>
      <c r="I14" s="375">
        <v>66</v>
      </c>
      <c r="J14" s="378">
        <v>3946482889.7564006</v>
      </c>
      <c r="K14" s="375">
        <v>66</v>
      </c>
      <c r="L14" s="378">
        <v>3918327155.3854408</v>
      </c>
      <c r="M14" s="375">
        <v>66</v>
      </c>
      <c r="N14" s="378">
        <v>4463573082.8273821</v>
      </c>
      <c r="O14" s="375">
        <v>66</v>
      </c>
      <c r="P14" s="381">
        <v>16459684768.969223</v>
      </c>
    </row>
    <row r="15" spans="1:16" x14ac:dyDescent="0.25">
      <c r="A15" s="364"/>
      <c r="B15" s="57" t="s">
        <v>202</v>
      </c>
      <c r="C15" s="128">
        <v>1019327792</v>
      </c>
      <c r="D15" s="367"/>
      <c r="E15" s="369"/>
      <c r="F15" s="369"/>
      <c r="G15" s="376"/>
      <c r="H15" s="379"/>
      <c r="I15" s="376"/>
      <c r="J15" s="379"/>
      <c r="K15" s="376"/>
      <c r="L15" s="379"/>
      <c r="M15" s="376"/>
      <c r="N15" s="379"/>
      <c r="O15" s="376"/>
      <c r="P15" s="382"/>
    </row>
    <row r="16" spans="1:16" x14ac:dyDescent="0.25">
      <c r="A16" s="365"/>
      <c r="B16" s="57" t="s">
        <v>203</v>
      </c>
      <c r="C16" s="128">
        <v>2595451</v>
      </c>
      <c r="D16" s="367"/>
      <c r="E16" s="370"/>
      <c r="F16" s="370"/>
      <c r="G16" s="377"/>
      <c r="H16" s="380"/>
      <c r="I16" s="377"/>
      <c r="J16" s="380"/>
      <c r="K16" s="377"/>
      <c r="L16" s="380"/>
      <c r="M16" s="377"/>
      <c r="N16" s="380"/>
      <c r="O16" s="377"/>
      <c r="P16" s="383"/>
    </row>
    <row r="17" spans="1:16" x14ac:dyDescent="0.25">
      <c r="A17" s="56"/>
      <c r="B17" s="57"/>
      <c r="C17" s="101"/>
      <c r="D17" s="96"/>
      <c r="E17" s="97"/>
      <c r="F17" s="97"/>
      <c r="G17" s="103"/>
      <c r="H17" s="103"/>
      <c r="I17" s="103"/>
      <c r="J17" s="203"/>
      <c r="K17" s="103"/>
      <c r="L17" s="103"/>
      <c r="M17" s="103"/>
      <c r="N17" s="103"/>
      <c r="O17" s="164">
        <f>SUM(G17:N17)</f>
        <v>0</v>
      </c>
      <c r="P17" s="57"/>
    </row>
    <row r="18" spans="1:16" x14ac:dyDescent="0.25">
      <c r="A18" s="56"/>
      <c r="B18" s="57"/>
      <c r="C18" s="101"/>
      <c r="D18" s="96"/>
      <c r="E18" s="97"/>
      <c r="F18" s="97"/>
      <c r="G18" s="103"/>
      <c r="H18" s="103"/>
      <c r="I18" s="103"/>
      <c r="J18" s="203"/>
      <c r="K18" s="103"/>
      <c r="L18" s="103"/>
      <c r="M18" s="103"/>
      <c r="N18" s="103"/>
      <c r="O18" s="164">
        <f>SUM(G18:N18)</f>
        <v>0</v>
      </c>
      <c r="P18" s="57"/>
    </row>
    <row r="19" spans="1:16" ht="15.75" thickBot="1" x14ac:dyDescent="0.3">
      <c r="A19" s="329" t="s">
        <v>57</v>
      </c>
      <c r="B19" s="330"/>
      <c r="C19" s="354">
        <f>SUM(C7:C18)</f>
        <v>9824822152</v>
      </c>
      <c r="D19" s="338" t="s">
        <v>58</v>
      </c>
      <c r="E19" s="338"/>
      <c r="F19" s="356"/>
      <c r="G19" s="101"/>
      <c r="H19" s="106">
        <f>SUM(H7:H16)</f>
        <v>9824822152</v>
      </c>
      <c r="I19" s="106">
        <f>SUM(I7:I16)</f>
        <v>77</v>
      </c>
      <c r="J19" s="106">
        <f>SUM(J7:J16)</f>
        <v>9824822151.9974899</v>
      </c>
      <c r="K19" s="106"/>
      <c r="L19" s="106">
        <f>SUM(L7:L16)</f>
        <v>9795817888.1366482</v>
      </c>
      <c r="M19" s="106"/>
      <c r="N19" s="106">
        <f>SUM(N7:N16)</f>
        <v>10407025140.845268</v>
      </c>
      <c r="O19" s="207"/>
      <c r="P19" s="219"/>
    </row>
    <row r="20" spans="1:16" ht="15.75" thickBot="1" x14ac:dyDescent="0.3">
      <c r="A20" s="333"/>
      <c r="B20" s="334"/>
      <c r="C20" s="355"/>
      <c r="D20" s="357" t="s">
        <v>61</v>
      </c>
      <c r="E20" s="357"/>
      <c r="F20" s="357"/>
      <c r="G20" s="357"/>
      <c r="H20" s="357"/>
      <c r="I20" s="357"/>
      <c r="J20" s="357"/>
      <c r="K20" s="357"/>
      <c r="L20" s="357"/>
      <c r="M20" s="357"/>
      <c r="N20" s="358"/>
      <c r="O20" s="220"/>
      <c r="P20" s="221">
        <f>SUM(P7:P18)</f>
        <v>39852487332.979408</v>
      </c>
    </row>
    <row r="25" spans="1:16" x14ac:dyDescent="0.25">
      <c r="C25" s="72"/>
    </row>
  </sheetData>
  <mergeCells count="45">
    <mergeCell ref="A19:B20"/>
    <mergeCell ref="C19:C20"/>
    <mergeCell ref="D19:F19"/>
    <mergeCell ref="D20:N20"/>
    <mergeCell ref="L10:L12"/>
    <mergeCell ref="M10:M12"/>
    <mergeCell ref="N10:N12"/>
    <mergeCell ref="L14:L16"/>
    <mergeCell ref="M14:M16"/>
    <mergeCell ref="N14:N16"/>
    <mergeCell ref="P10:P12"/>
    <mergeCell ref="G14:G16"/>
    <mergeCell ref="H14:H16"/>
    <mergeCell ref="I14:I16"/>
    <mergeCell ref="J14:J16"/>
    <mergeCell ref="K14:K16"/>
    <mergeCell ref="G10:G12"/>
    <mergeCell ref="H10:H12"/>
    <mergeCell ref="I10:I12"/>
    <mergeCell ref="J10:J12"/>
    <mergeCell ref="K10:K12"/>
    <mergeCell ref="O14:O16"/>
    <mergeCell ref="P14:P16"/>
    <mergeCell ref="O6:P6"/>
    <mergeCell ref="A7:A16"/>
    <mergeCell ref="D7:D16"/>
    <mergeCell ref="E7:E16"/>
    <mergeCell ref="F7:F16"/>
    <mergeCell ref="G7:G9"/>
    <mergeCell ref="H7:H9"/>
    <mergeCell ref="I7:I9"/>
    <mergeCell ref="J7:J9"/>
    <mergeCell ref="K7:K9"/>
    <mergeCell ref="L7:L9"/>
    <mergeCell ref="M7:M9"/>
    <mergeCell ref="N7:N9"/>
    <mergeCell ref="O7:O9"/>
    <mergeCell ref="P7:P9"/>
    <mergeCell ref="O10:O12"/>
    <mergeCell ref="A1:P1"/>
    <mergeCell ref="A2:P2"/>
    <mergeCell ref="A3:P3"/>
    <mergeCell ref="A4:P4"/>
    <mergeCell ref="A5:C5"/>
    <mergeCell ref="D5:P5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92D050"/>
  </sheetPr>
  <dimension ref="A1:R41"/>
  <sheetViews>
    <sheetView topLeftCell="A25" workbookViewId="0">
      <selection activeCell="N36" sqref="N36"/>
    </sheetView>
  </sheetViews>
  <sheetFormatPr baseColWidth="10" defaultRowHeight="15" x14ac:dyDescent="0.25"/>
  <cols>
    <col min="1" max="1" width="27.85546875" style="118" customWidth="1"/>
    <col min="2" max="2" width="21.5703125" customWidth="1"/>
    <col min="3" max="3" width="21" customWidth="1"/>
    <col min="4" max="4" width="33.5703125" customWidth="1"/>
    <col min="5" max="5" width="28.5703125" customWidth="1"/>
    <col min="6" max="6" width="27.42578125" customWidth="1"/>
    <col min="7" max="7" width="9" customWidth="1"/>
    <col min="8" max="8" width="18.85546875" customWidth="1"/>
    <col min="9" max="9" width="8.28515625" customWidth="1"/>
    <col min="10" max="10" width="18.85546875" customWidth="1"/>
    <col min="11" max="11" width="9.140625" customWidth="1"/>
    <col min="12" max="12" width="18.85546875" customWidth="1"/>
    <col min="13" max="13" width="8.28515625" customWidth="1"/>
    <col min="14" max="14" width="18.85546875" customWidth="1"/>
    <col min="15" max="15" width="19.28515625" customWidth="1"/>
    <col min="18" max="18" width="20.140625" customWidth="1"/>
  </cols>
  <sheetData>
    <row r="1" spans="1:18" ht="18.75" x14ac:dyDescent="0.25">
      <c r="A1" s="293" t="s">
        <v>0</v>
      </c>
      <c r="B1" s="294"/>
      <c r="C1" s="294"/>
      <c r="D1" s="294"/>
      <c r="E1" s="294"/>
      <c r="F1" s="294"/>
      <c r="G1" s="294"/>
      <c r="H1" s="294"/>
      <c r="I1" s="294"/>
      <c r="J1" s="294"/>
      <c r="K1" s="294"/>
      <c r="L1" s="294"/>
      <c r="M1" s="294"/>
      <c r="N1" s="294"/>
      <c r="O1" s="295"/>
    </row>
    <row r="2" spans="1:18" ht="18.75" x14ac:dyDescent="0.3">
      <c r="A2" s="296" t="s">
        <v>240</v>
      </c>
      <c r="B2" s="297"/>
      <c r="C2" s="297"/>
      <c r="D2" s="297"/>
      <c r="E2" s="297"/>
      <c r="F2" s="297"/>
      <c r="G2" s="297"/>
      <c r="H2" s="297"/>
      <c r="I2" s="297"/>
      <c r="J2" s="297"/>
      <c r="K2" s="297"/>
      <c r="L2" s="297"/>
      <c r="M2" s="297"/>
      <c r="N2" s="297"/>
      <c r="O2" s="298"/>
    </row>
    <row r="3" spans="1:18" ht="18.75" x14ac:dyDescent="0.3">
      <c r="A3" s="296" t="s">
        <v>157</v>
      </c>
      <c r="B3" s="297"/>
      <c r="C3" s="297"/>
      <c r="D3" s="297"/>
      <c r="E3" s="297"/>
      <c r="F3" s="297"/>
      <c r="G3" s="297"/>
      <c r="H3" s="297"/>
      <c r="I3" s="297"/>
      <c r="J3" s="297"/>
      <c r="K3" s="297"/>
      <c r="L3" s="297"/>
      <c r="M3" s="297"/>
      <c r="N3" s="297"/>
      <c r="O3" s="298"/>
    </row>
    <row r="4" spans="1:18" ht="15.75" thickBot="1" x14ac:dyDescent="0.3">
      <c r="A4" s="299"/>
      <c r="B4" s="300"/>
      <c r="C4" s="300"/>
      <c r="D4" s="300"/>
      <c r="E4" s="300"/>
      <c r="F4" s="300"/>
      <c r="G4" s="300"/>
      <c r="H4" s="300"/>
      <c r="I4" s="300"/>
      <c r="J4" s="300"/>
      <c r="K4" s="300"/>
      <c r="L4" s="300"/>
      <c r="M4" s="300"/>
      <c r="N4" s="300"/>
      <c r="O4" s="301"/>
    </row>
    <row r="5" spans="1:18" ht="15.75" thickBot="1" x14ac:dyDescent="0.3">
      <c r="A5" s="302" t="s">
        <v>3</v>
      </c>
      <c r="B5" s="303"/>
      <c r="C5" s="303"/>
      <c r="D5" s="302" t="s">
        <v>4</v>
      </c>
      <c r="E5" s="303"/>
      <c r="F5" s="303"/>
      <c r="G5" s="303"/>
      <c r="H5" s="303"/>
      <c r="I5" s="303"/>
      <c r="J5" s="303"/>
      <c r="K5" s="303"/>
      <c r="L5" s="303"/>
      <c r="M5" s="303"/>
      <c r="N5" s="303"/>
      <c r="O5" s="304"/>
    </row>
    <row r="6" spans="1:18" ht="48" thickBot="1" x14ac:dyDescent="0.3">
      <c r="A6" s="159" t="s">
        <v>5</v>
      </c>
      <c r="B6" s="160" t="s">
        <v>6</v>
      </c>
      <c r="C6" s="160" t="s">
        <v>7</v>
      </c>
      <c r="D6" s="170" t="s">
        <v>8</v>
      </c>
      <c r="E6" s="171" t="s">
        <v>9</v>
      </c>
      <c r="F6" s="171" t="s">
        <v>10</v>
      </c>
      <c r="G6" s="171" t="s">
        <v>11</v>
      </c>
      <c r="H6" s="172" t="s">
        <v>12</v>
      </c>
      <c r="I6" s="172" t="s">
        <v>11</v>
      </c>
      <c r="J6" s="172" t="s">
        <v>13</v>
      </c>
      <c r="K6" s="172" t="s">
        <v>11</v>
      </c>
      <c r="L6" s="172" t="s">
        <v>14</v>
      </c>
      <c r="M6" s="172" t="s">
        <v>11</v>
      </c>
      <c r="N6" s="172" t="s">
        <v>15</v>
      </c>
      <c r="O6" s="173" t="s">
        <v>64</v>
      </c>
    </row>
    <row r="7" spans="1:18" ht="36.75" x14ac:dyDescent="0.25">
      <c r="A7" s="47" t="s">
        <v>73</v>
      </c>
      <c r="B7" s="48" t="s">
        <v>241</v>
      </c>
      <c r="C7" s="248">
        <v>67891200</v>
      </c>
      <c r="D7" s="400" t="s">
        <v>242</v>
      </c>
      <c r="E7" s="403" t="s">
        <v>243</v>
      </c>
      <c r="F7" s="403" t="s">
        <v>244</v>
      </c>
      <c r="G7" s="389" t="s">
        <v>22</v>
      </c>
      <c r="H7" s="384">
        <v>1448260617</v>
      </c>
      <c r="I7" s="384"/>
      <c r="J7" s="384">
        <v>1054040600</v>
      </c>
      <c r="K7" s="384"/>
      <c r="L7" s="384">
        <v>1049733447</v>
      </c>
      <c r="M7" s="384"/>
      <c r="N7" s="384">
        <v>1620959329</v>
      </c>
      <c r="O7" s="386">
        <f>+N7+L7+J7+H7</f>
        <v>5172993993</v>
      </c>
    </row>
    <row r="8" spans="1:18" ht="36.75" x14ac:dyDescent="0.25">
      <c r="A8" s="47" t="s">
        <v>17</v>
      </c>
      <c r="B8" s="57" t="s">
        <v>33</v>
      </c>
      <c r="C8" s="249">
        <v>277200000</v>
      </c>
      <c r="D8" s="401"/>
      <c r="E8" s="404"/>
      <c r="F8" s="404"/>
      <c r="G8" s="390"/>
      <c r="H8" s="385"/>
      <c r="I8" s="385"/>
      <c r="J8" s="385"/>
      <c r="K8" s="385"/>
      <c r="L8" s="385"/>
      <c r="M8" s="385"/>
      <c r="N8" s="385"/>
      <c r="O8" s="387"/>
    </row>
    <row r="9" spans="1:18" s="250" customFormat="1" x14ac:dyDescent="0.25">
      <c r="A9" s="391" t="s">
        <v>245</v>
      </c>
      <c r="B9" s="394" t="s">
        <v>246</v>
      </c>
      <c r="C9" s="397">
        <v>598949996</v>
      </c>
      <c r="D9" s="401"/>
      <c r="E9" s="404"/>
      <c r="F9" s="404"/>
      <c r="G9" s="390"/>
      <c r="H9" s="385"/>
      <c r="I9" s="385"/>
      <c r="J9" s="385"/>
      <c r="K9" s="385"/>
      <c r="L9" s="385"/>
      <c r="M9" s="385"/>
      <c r="N9" s="385"/>
      <c r="O9" s="387"/>
    </row>
    <row r="10" spans="1:18" x14ac:dyDescent="0.25">
      <c r="A10" s="392"/>
      <c r="B10" s="395"/>
      <c r="C10" s="398"/>
      <c r="D10" s="401"/>
      <c r="E10" s="404"/>
      <c r="F10" s="404"/>
      <c r="G10" s="385" t="s">
        <v>30</v>
      </c>
      <c r="H10" s="385">
        <v>446662187</v>
      </c>
      <c r="I10" s="385" t="s">
        <v>30</v>
      </c>
      <c r="J10" s="385">
        <v>490000000</v>
      </c>
      <c r="K10" s="385" t="s">
        <v>30</v>
      </c>
      <c r="L10" s="385">
        <v>530000000</v>
      </c>
      <c r="M10" s="385" t="s">
        <v>30</v>
      </c>
      <c r="N10" s="385">
        <v>516492463</v>
      </c>
      <c r="O10" s="387">
        <f>+N10+L10+J10+H10</f>
        <v>1983154650</v>
      </c>
    </row>
    <row r="11" spans="1:18" x14ac:dyDescent="0.25">
      <c r="A11" s="392"/>
      <c r="B11" s="395"/>
      <c r="C11" s="398"/>
      <c r="D11" s="401"/>
      <c r="E11" s="404"/>
      <c r="F11" s="404"/>
      <c r="G11" s="385"/>
      <c r="H11" s="385"/>
      <c r="I11" s="385"/>
      <c r="J11" s="385"/>
      <c r="K11" s="385"/>
      <c r="L11" s="385"/>
      <c r="M11" s="385"/>
      <c r="N11" s="385"/>
      <c r="O11" s="387"/>
    </row>
    <row r="12" spans="1:18" x14ac:dyDescent="0.25">
      <c r="A12" s="392"/>
      <c r="B12" s="396"/>
      <c r="C12" s="399"/>
      <c r="D12" s="401"/>
      <c r="E12" s="404"/>
      <c r="F12" s="404"/>
      <c r="G12" s="385"/>
      <c r="H12" s="385"/>
      <c r="I12" s="385"/>
      <c r="J12" s="385"/>
      <c r="K12" s="385"/>
      <c r="L12" s="385"/>
      <c r="M12" s="385"/>
      <c r="N12" s="385"/>
      <c r="O12" s="387"/>
    </row>
    <row r="13" spans="1:18" x14ac:dyDescent="0.25">
      <c r="A13" s="392"/>
      <c r="B13" s="57" t="s">
        <v>247</v>
      </c>
      <c r="C13" s="251">
        <v>384294421</v>
      </c>
      <c r="D13" s="401"/>
      <c r="E13" s="404"/>
      <c r="F13" s="404"/>
      <c r="G13" s="385" t="s">
        <v>248</v>
      </c>
      <c r="H13" s="385">
        <v>150000000</v>
      </c>
      <c r="I13" s="385" t="s">
        <v>248</v>
      </c>
      <c r="J13" s="385">
        <f>155000000+400000000</f>
        <v>555000000</v>
      </c>
      <c r="K13" s="385" t="s">
        <v>248</v>
      </c>
      <c r="L13" s="385">
        <f>160000000+500000000</f>
        <v>660000000</v>
      </c>
      <c r="M13" s="385" t="s">
        <v>248</v>
      </c>
      <c r="N13" s="385">
        <f>160000000+681751234</f>
        <v>841751234</v>
      </c>
      <c r="O13" s="387">
        <f>+N13+L13+J13+H13</f>
        <v>2206751234</v>
      </c>
    </row>
    <row r="14" spans="1:18" ht="15.75" thickBot="1" x14ac:dyDescent="0.3">
      <c r="A14" s="393"/>
      <c r="B14" s="57" t="s">
        <v>249</v>
      </c>
      <c r="C14" s="251">
        <v>446662187</v>
      </c>
      <c r="D14" s="402"/>
      <c r="E14" s="405"/>
      <c r="F14" s="405"/>
      <c r="G14" s="388"/>
      <c r="H14" s="388"/>
      <c r="I14" s="388"/>
      <c r="J14" s="388"/>
      <c r="K14" s="388"/>
      <c r="L14" s="388"/>
      <c r="M14" s="388"/>
      <c r="N14" s="388"/>
      <c r="O14" s="406"/>
      <c r="R14" s="155"/>
    </row>
    <row r="15" spans="1:18" x14ac:dyDescent="0.25">
      <c r="A15" s="391" t="s">
        <v>17</v>
      </c>
      <c r="B15" s="372" t="s">
        <v>250</v>
      </c>
      <c r="C15" s="412">
        <v>190227796</v>
      </c>
      <c r="D15" s="414" t="s">
        <v>251</v>
      </c>
      <c r="E15" s="416" t="s">
        <v>252</v>
      </c>
      <c r="F15" s="407" t="s">
        <v>253</v>
      </c>
      <c r="G15" s="252" t="s">
        <v>248</v>
      </c>
      <c r="H15" s="253">
        <f>+C15</f>
        <v>190227796</v>
      </c>
      <c r="I15" s="253"/>
      <c r="J15" s="253">
        <v>145000000</v>
      </c>
      <c r="K15" s="254" t="s">
        <v>248</v>
      </c>
      <c r="L15" s="253">
        <v>154923200</v>
      </c>
      <c r="M15" s="254" t="s">
        <v>248</v>
      </c>
      <c r="N15" s="255">
        <v>0</v>
      </c>
      <c r="O15" s="256">
        <f>+N15+L15+J15+H15</f>
        <v>490150996</v>
      </c>
    </row>
    <row r="16" spans="1:18" ht="15.75" thickBot="1" x14ac:dyDescent="0.3">
      <c r="A16" s="392"/>
      <c r="B16" s="374"/>
      <c r="C16" s="413"/>
      <c r="D16" s="415"/>
      <c r="E16" s="417"/>
      <c r="F16" s="408"/>
      <c r="G16" s="257" t="s">
        <v>22</v>
      </c>
      <c r="H16" s="258">
        <f>+C15+75075000-190227796</f>
        <v>75075000</v>
      </c>
      <c r="I16" s="258"/>
      <c r="J16" s="258">
        <f>+[1]PPTO!Q24+220000000-145000000</f>
        <v>215000000</v>
      </c>
      <c r="K16" s="259" t="s">
        <v>22</v>
      </c>
      <c r="L16" s="258">
        <f>+[1]PPTO!S24+240000000-154923200</f>
        <v>230076800</v>
      </c>
      <c r="M16" s="259" t="s">
        <v>22</v>
      </c>
      <c r="N16" s="258">
        <f>+[1]PPTO!U24+165000000</f>
        <v>319923200</v>
      </c>
      <c r="O16" s="260">
        <f>SUM(H16:N16)</f>
        <v>840075000</v>
      </c>
    </row>
    <row r="17" spans="1:15" ht="64.5" thickBot="1" x14ac:dyDescent="0.3">
      <c r="A17" s="393"/>
      <c r="B17" s="261" t="s">
        <v>218</v>
      </c>
      <c r="C17" s="262">
        <f>1703775000-115600000</f>
        <v>1588175000</v>
      </c>
      <c r="D17" s="409" t="s">
        <v>254</v>
      </c>
      <c r="E17" s="263" t="s">
        <v>255</v>
      </c>
      <c r="F17" s="263" t="s">
        <v>256</v>
      </c>
      <c r="G17" s="426" t="s">
        <v>22</v>
      </c>
      <c r="H17" s="418">
        <v>1588175000</v>
      </c>
      <c r="I17" s="418" t="s">
        <v>22</v>
      </c>
      <c r="J17" s="418">
        <v>112360000</v>
      </c>
      <c r="K17" s="418" t="s">
        <v>22</v>
      </c>
      <c r="L17" s="418">
        <v>119101600</v>
      </c>
      <c r="M17" s="418" t="s">
        <v>22</v>
      </c>
      <c r="N17" s="418">
        <f>625247696</f>
        <v>625247696</v>
      </c>
      <c r="O17" s="421">
        <f>+N17+L17+J17+H17</f>
        <v>2444884296</v>
      </c>
    </row>
    <row r="18" spans="1:15" ht="25.5" x14ac:dyDescent="0.25">
      <c r="A18" s="264"/>
      <c r="B18" s="261"/>
      <c r="C18" s="262"/>
      <c r="D18" s="410"/>
      <c r="E18" s="263" t="s">
        <v>257</v>
      </c>
      <c r="F18" s="263" t="s">
        <v>258</v>
      </c>
      <c r="G18" s="427"/>
      <c r="H18" s="419"/>
      <c r="I18" s="419"/>
      <c r="J18" s="419"/>
      <c r="K18" s="419"/>
      <c r="L18" s="419"/>
      <c r="M18" s="419"/>
      <c r="N18" s="419"/>
      <c r="O18" s="422"/>
    </row>
    <row r="19" spans="1:15" ht="63.75" x14ac:dyDescent="0.25">
      <c r="A19" s="47"/>
      <c r="B19" s="261"/>
      <c r="C19" s="262"/>
      <c r="D19" s="410"/>
      <c r="E19" s="265" t="s">
        <v>259</v>
      </c>
      <c r="F19" s="265" t="s">
        <v>260</v>
      </c>
      <c r="G19" s="427"/>
      <c r="H19" s="419"/>
      <c r="I19" s="419"/>
      <c r="J19" s="419"/>
      <c r="K19" s="419"/>
      <c r="L19" s="419"/>
      <c r="M19" s="419"/>
      <c r="N19" s="419"/>
      <c r="O19" s="422"/>
    </row>
    <row r="20" spans="1:15" ht="51.75" thickBot="1" x14ac:dyDescent="0.3">
      <c r="A20" s="47"/>
      <c r="B20" s="261"/>
      <c r="C20" s="266"/>
      <c r="D20" s="411"/>
      <c r="E20" s="267" t="s">
        <v>261</v>
      </c>
      <c r="F20" s="267" t="s">
        <v>262</v>
      </c>
      <c r="G20" s="428"/>
      <c r="H20" s="420"/>
      <c r="I20" s="420"/>
      <c r="J20" s="420"/>
      <c r="K20" s="420"/>
      <c r="L20" s="420"/>
      <c r="M20" s="420"/>
      <c r="N20" s="420"/>
      <c r="O20" s="423"/>
    </row>
    <row r="21" spans="1:15" ht="51.75" thickBot="1" x14ac:dyDescent="0.3">
      <c r="A21" s="56"/>
      <c r="B21" s="57"/>
      <c r="C21" s="58"/>
      <c r="D21" s="268" t="s">
        <v>263</v>
      </c>
      <c r="E21" s="269" t="s">
        <v>264</v>
      </c>
      <c r="F21" s="270" t="s">
        <v>265</v>
      </c>
      <c r="G21" s="271" t="s">
        <v>22</v>
      </c>
      <c r="H21" s="272">
        <v>1</v>
      </c>
      <c r="I21" s="271" t="s">
        <v>22</v>
      </c>
      <c r="J21" s="272">
        <v>1</v>
      </c>
      <c r="K21" s="271" t="s">
        <v>22</v>
      </c>
      <c r="L21" s="272">
        <v>1</v>
      </c>
      <c r="M21" s="271" t="s">
        <v>22</v>
      </c>
      <c r="N21" s="272">
        <v>1</v>
      </c>
      <c r="O21" s="273">
        <f t="shared" ref="O21:O35" si="0">SUM(H21:N21)</f>
        <v>4</v>
      </c>
    </row>
    <row r="22" spans="1:15" ht="39" thickBot="1" x14ac:dyDescent="0.3">
      <c r="A22" s="56"/>
      <c r="B22" s="57"/>
      <c r="C22" s="274"/>
      <c r="D22" s="275" t="s">
        <v>266</v>
      </c>
      <c r="E22" s="276" t="s">
        <v>267</v>
      </c>
      <c r="F22" s="276" t="s">
        <v>268</v>
      </c>
      <c r="G22" s="277" t="s">
        <v>22</v>
      </c>
      <c r="H22" s="278">
        <v>1</v>
      </c>
      <c r="I22" s="277" t="s">
        <v>22</v>
      </c>
      <c r="J22" s="278">
        <v>1</v>
      </c>
      <c r="K22" s="277" t="s">
        <v>22</v>
      </c>
      <c r="L22" s="278">
        <v>1</v>
      </c>
      <c r="M22" s="277" t="s">
        <v>22</v>
      </c>
      <c r="N22" s="278">
        <v>1</v>
      </c>
      <c r="O22" s="279">
        <f t="shared" si="0"/>
        <v>4</v>
      </c>
    </row>
    <row r="23" spans="1:15" ht="51.75" thickBot="1" x14ac:dyDescent="0.3">
      <c r="A23" s="56"/>
      <c r="B23" s="57"/>
      <c r="C23" s="58"/>
      <c r="D23" s="268" t="s">
        <v>269</v>
      </c>
      <c r="E23" s="269" t="s">
        <v>270</v>
      </c>
      <c r="F23" s="280" t="s">
        <v>271</v>
      </c>
      <c r="G23" s="271" t="s">
        <v>22</v>
      </c>
      <c r="H23" s="272">
        <v>1</v>
      </c>
      <c r="I23" s="271" t="s">
        <v>22</v>
      </c>
      <c r="J23" s="272">
        <v>1</v>
      </c>
      <c r="K23" s="271" t="s">
        <v>22</v>
      </c>
      <c r="L23" s="272">
        <v>1</v>
      </c>
      <c r="M23" s="271" t="s">
        <v>22</v>
      </c>
      <c r="N23" s="272">
        <v>1</v>
      </c>
      <c r="O23" s="273">
        <f t="shared" ref="O23" si="1">SUM(H23:N23)</f>
        <v>4</v>
      </c>
    </row>
    <row r="24" spans="1:15" ht="76.5" x14ac:dyDescent="0.25">
      <c r="A24" s="56"/>
      <c r="B24" s="57"/>
      <c r="C24" s="274"/>
      <c r="D24" s="409" t="s">
        <v>272</v>
      </c>
      <c r="E24" s="263" t="s">
        <v>273</v>
      </c>
      <c r="F24" s="263" t="s">
        <v>274</v>
      </c>
      <c r="G24" s="424" t="s">
        <v>248</v>
      </c>
      <c r="H24" s="418">
        <v>137599400</v>
      </c>
      <c r="I24" s="418" t="s">
        <v>248</v>
      </c>
      <c r="J24" s="418">
        <f>438815186-284215789</f>
        <v>154599397</v>
      </c>
      <c r="K24" s="418" t="s">
        <v>248</v>
      </c>
      <c r="L24" s="418">
        <v>438815187</v>
      </c>
      <c r="M24" s="418" t="s">
        <v>248</v>
      </c>
      <c r="N24" s="418">
        <f>408626075</f>
        <v>408626075</v>
      </c>
      <c r="O24" s="421">
        <f>+N24+L24+J24+H24</f>
        <v>1139640059</v>
      </c>
    </row>
    <row r="25" spans="1:15" ht="39" thickBot="1" x14ac:dyDescent="0.3">
      <c r="A25" s="56"/>
      <c r="B25" s="57"/>
      <c r="C25" s="274"/>
      <c r="D25" s="411"/>
      <c r="E25" s="267" t="s">
        <v>275</v>
      </c>
      <c r="F25" s="267" t="s">
        <v>276</v>
      </c>
      <c r="G25" s="425"/>
      <c r="H25" s="420"/>
      <c r="I25" s="420"/>
      <c r="J25" s="420"/>
      <c r="K25" s="420"/>
      <c r="L25" s="420"/>
      <c r="M25" s="420"/>
      <c r="N25" s="420"/>
      <c r="O25" s="423"/>
    </row>
    <row r="26" spans="1:15" ht="39" thickBot="1" x14ac:dyDescent="0.3">
      <c r="A26" s="56"/>
      <c r="B26" s="57"/>
      <c r="C26" s="58"/>
      <c r="D26" s="268" t="s">
        <v>277</v>
      </c>
      <c r="E26" s="269" t="s">
        <v>278</v>
      </c>
      <c r="F26" s="280" t="s">
        <v>279</v>
      </c>
      <c r="G26" s="281"/>
      <c r="H26" s="272"/>
      <c r="I26" s="272"/>
      <c r="J26" s="272"/>
      <c r="K26" s="282" t="s">
        <v>248</v>
      </c>
      <c r="L26" s="272">
        <v>178349763</v>
      </c>
      <c r="M26" s="272"/>
      <c r="N26" s="272"/>
      <c r="O26" s="273">
        <f t="shared" si="0"/>
        <v>178349763</v>
      </c>
    </row>
    <row r="27" spans="1:15" ht="51" x14ac:dyDescent="0.25">
      <c r="A27" s="56"/>
      <c r="B27" s="57"/>
      <c r="C27" s="283"/>
      <c r="D27" s="409" t="s">
        <v>280</v>
      </c>
      <c r="E27" s="263" t="s">
        <v>281</v>
      </c>
      <c r="F27" s="284" t="s">
        <v>50</v>
      </c>
      <c r="G27" s="426" t="s">
        <v>22</v>
      </c>
      <c r="H27" s="418">
        <f>120000000-3</f>
        <v>119999997</v>
      </c>
      <c r="I27" s="426" t="s">
        <v>22</v>
      </c>
      <c r="J27" s="418">
        <v>190000000</v>
      </c>
      <c r="K27" s="426" t="s">
        <v>22</v>
      </c>
      <c r="L27" s="418">
        <v>170000000</v>
      </c>
      <c r="M27" s="426" t="s">
        <v>22</v>
      </c>
      <c r="N27" s="418">
        <v>121000000</v>
      </c>
      <c r="O27" s="421">
        <f>+N27+L27+J27+H27</f>
        <v>600999997</v>
      </c>
    </row>
    <row r="28" spans="1:15" ht="39" thickBot="1" x14ac:dyDescent="0.3">
      <c r="A28" s="56"/>
      <c r="B28" s="57"/>
      <c r="C28" s="283"/>
      <c r="D28" s="411"/>
      <c r="E28" s="267" t="s">
        <v>282</v>
      </c>
      <c r="F28" s="285" t="s">
        <v>50</v>
      </c>
      <c r="G28" s="428"/>
      <c r="H28" s="420"/>
      <c r="I28" s="428"/>
      <c r="J28" s="420"/>
      <c r="K28" s="428"/>
      <c r="L28" s="420"/>
      <c r="M28" s="428"/>
      <c r="N28" s="420"/>
      <c r="O28" s="423"/>
    </row>
    <row r="29" spans="1:15" ht="51" x14ac:dyDescent="0.25">
      <c r="A29" s="56"/>
      <c r="B29" s="57"/>
      <c r="C29" s="283"/>
      <c r="D29" s="430" t="s">
        <v>283</v>
      </c>
      <c r="E29" s="286" t="s">
        <v>284</v>
      </c>
      <c r="F29" s="286" t="s">
        <v>285</v>
      </c>
      <c r="G29" s="431"/>
      <c r="H29" s="432"/>
      <c r="I29" s="433" t="s">
        <v>22</v>
      </c>
      <c r="J29" s="433">
        <v>15000000</v>
      </c>
      <c r="K29" s="433" t="s">
        <v>22</v>
      </c>
      <c r="L29" s="433">
        <v>20000000</v>
      </c>
      <c r="M29" s="433" t="s">
        <v>22</v>
      </c>
      <c r="N29" s="433">
        <v>15000000</v>
      </c>
      <c r="O29" s="429">
        <f t="shared" si="0"/>
        <v>50000000</v>
      </c>
    </row>
    <row r="30" spans="1:15" ht="77.25" thickBot="1" x14ac:dyDescent="0.3">
      <c r="A30" s="56"/>
      <c r="B30" s="57"/>
      <c r="C30" s="283"/>
      <c r="D30" s="430"/>
      <c r="E30" s="287" t="s">
        <v>286</v>
      </c>
      <c r="F30" s="287" t="s">
        <v>50</v>
      </c>
      <c r="G30" s="431"/>
      <c r="H30" s="432"/>
      <c r="I30" s="433"/>
      <c r="J30" s="433"/>
      <c r="K30" s="433"/>
      <c r="L30" s="433"/>
      <c r="M30" s="433"/>
      <c r="N30" s="433"/>
      <c r="O30" s="429"/>
    </row>
    <row r="31" spans="1:15" ht="39" thickBot="1" x14ac:dyDescent="0.3">
      <c r="A31" s="56"/>
      <c r="B31" s="57"/>
      <c r="C31" s="283"/>
      <c r="D31" s="275" t="s">
        <v>287</v>
      </c>
      <c r="E31" s="288" t="s">
        <v>288</v>
      </c>
      <c r="F31" s="276" t="s">
        <v>289</v>
      </c>
      <c r="G31" s="289"/>
      <c r="H31" s="278"/>
      <c r="I31" s="290" t="s">
        <v>22</v>
      </c>
      <c r="J31" s="278">
        <v>1000000000</v>
      </c>
      <c r="K31" s="290" t="s">
        <v>22</v>
      </c>
      <c r="L31" s="278">
        <v>1000000000</v>
      </c>
      <c r="M31" s="290" t="s">
        <v>22</v>
      </c>
      <c r="N31" s="278"/>
      <c r="O31" s="279">
        <f t="shared" si="0"/>
        <v>2000000000</v>
      </c>
    </row>
    <row r="32" spans="1:15" x14ac:dyDescent="0.25">
      <c r="A32" s="56"/>
      <c r="B32" s="57"/>
      <c r="C32" s="101"/>
      <c r="D32" s="91"/>
      <c r="E32" s="92"/>
      <c r="F32" s="92"/>
      <c r="G32" s="92"/>
      <c r="H32" s="178"/>
      <c r="I32" s="178"/>
      <c r="J32" s="178"/>
      <c r="K32" s="178"/>
      <c r="L32" s="178"/>
      <c r="M32" s="178"/>
      <c r="N32" s="178"/>
      <c r="O32" s="179">
        <f t="shared" si="0"/>
        <v>0</v>
      </c>
    </row>
    <row r="33" spans="1:15" x14ac:dyDescent="0.25">
      <c r="A33" s="56"/>
      <c r="B33" s="57"/>
      <c r="C33" s="101"/>
      <c r="D33" s="96"/>
      <c r="E33" s="97"/>
      <c r="F33" s="97"/>
      <c r="G33" s="97"/>
      <c r="H33" s="103"/>
      <c r="I33" s="103"/>
      <c r="J33" s="103"/>
      <c r="K33" s="103"/>
      <c r="L33" s="103"/>
      <c r="M33" s="103"/>
      <c r="N33" s="103"/>
      <c r="O33" s="104">
        <f t="shared" si="0"/>
        <v>0</v>
      </c>
    </row>
    <row r="34" spans="1:15" x14ac:dyDescent="0.25">
      <c r="A34" s="56"/>
      <c r="B34" s="57"/>
      <c r="C34" s="101"/>
      <c r="D34" s="96"/>
      <c r="E34" s="97"/>
      <c r="F34" s="97"/>
      <c r="G34" s="97"/>
      <c r="H34" s="103"/>
      <c r="I34" s="103"/>
      <c r="J34" s="103"/>
      <c r="K34" s="103"/>
      <c r="L34" s="103"/>
      <c r="M34" s="103"/>
      <c r="N34" s="103"/>
      <c r="O34" s="104">
        <f t="shared" si="0"/>
        <v>0</v>
      </c>
    </row>
    <row r="35" spans="1:15" x14ac:dyDescent="0.25">
      <c r="A35" s="56"/>
      <c r="B35" s="57"/>
      <c r="C35" s="101"/>
      <c r="D35" s="96"/>
      <c r="E35" s="97"/>
      <c r="F35" s="97"/>
      <c r="G35" s="97"/>
      <c r="H35" s="103"/>
      <c r="I35" s="103"/>
      <c r="J35" s="103"/>
      <c r="K35" s="103"/>
      <c r="L35" s="103"/>
      <c r="M35" s="103"/>
      <c r="N35" s="103"/>
      <c r="O35" s="104">
        <f t="shared" si="0"/>
        <v>0</v>
      </c>
    </row>
    <row r="36" spans="1:15" x14ac:dyDescent="0.25">
      <c r="A36" s="329" t="s">
        <v>57</v>
      </c>
      <c r="B36" s="330"/>
      <c r="C36" s="434">
        <f>SUM(C7:C35)</f>
        <v>3553400600</v>
      </c>
      <c r="D36" s="338" t="s">
        <v>58</v>
      </c>
      <c r="E36" s="338"/>
      <c r="F36" s="356"/>
      <c r="G36" s="152"/>
      <c r="H36" s="101">
        <f>SUM(H7:H31)</f>
        <v>4156000000</v>
      </c>
      <c r="I36" s="101">
        <f t="shared" ref="I36:L36" si="2">SUM(I7:I31)</f>
        <v>0</v>
      </c>
      <c r="J36" s="101">
        <f>SUM(J7:J31)</f>
        <v>3931000000</v>
      </c>
      <c r="K36" s="101">
        <f>SUM(K7:K31)</f>
        <v>0</v>
      </c>
      <c r="L36" s="101">
        <f t="shared" si="2"/>
        <v>4551000000</v>
      </c>
      <c r="M36" s="101">
        <f>SUM(M7:M31)</f>
        <v>0</v>
      </c>
      <c r="N36" s="101">
        <f>+N29+N27+N24+N17+N16+N13+N10+N7+N26+N23+N21+N15+N31</f>
        <v>4468999999</v>
      </c>
      <c r="O36" s="167">
        <f>SUM(H36:N36)</f>
        <v>17106999999</v>
      </c>
    </row>
    <row r="37" spans="1:15" ht="15.75" thickBot="1" x14ac:dyDescent="0.3">
      <c r="A37" s="333"/>
      <c r="B37" s="334"/>
      <c r="C37" s="435"/>
      <c r="D37" s="357" t="s">
        <v>61</v>
      </c>
      <c r="E37" s="357"/>
      <c r="F37" s="357"/>
      <c r="G37" s="357"/>
      <c r="H37" s="357"/>
      <c r="I37" s="357"/>
      <c r="J37" s="357"/>
      <c r="K37" s="357"/>
      <c r="L37" s="357"/>
      <c r="M37" s="357"/>
      <c r="N37" s="358"/>
      <c r="O37" s="168"/>
    </row>
    <row r="40" spans="1:15" x14ac:dyDescent="0.25">
      <c r="O40" s="72"/>
    </row>
    <row r="41" spans="1:15" x14ac:dyDescent="0.25">
      <c r="N41" s="72"/>
    </row>
  </sheetData>
  <mergeCells count="89">
    <mergeCell ref="A36:B37"/>
    <mergeCell ref="C36:C37"/>
    <mergeCell ref="D36:F36"/>
    <mergeCell ref="D37:N37"/>
    <mergeCell ref="K29:K30"/>
    <mergeCell ref="L29:L30"/>
    <mergeCell ref="M29:M30"/>
    <mergeCell ref="N29:N30"/>
    <mergeCell ref="O29:O30"/>
    <mergeCell ref="D29:D30"/>
    <mergeCell ref="G29:G30"/>
    <mergeCell ref="H29:H30"/>
    <mergeCell ref="I29:I30"/>
    <mergeCell ref="J29:J30"/>
    <mergeCell ref="M24:M25"/>
    <mergeCell ref="N24:N25"/>
    <mergeCell ref="O24:O25"/>
    <mergeCell ref="D27:D28"/>
    <mergeCell ref="G27:G28"/>
    <mergeCell ref="H27:H28"/>
    <mergeCell ref="I27:I28"/>
    <mergeCell ref="J27:J28"/>
    <mergeCell ref="K27:K28"/>
    <mergeCell ref="L27:L28"/>
    <mergeCell ref="M27:M28"/>
    <mergeCell ref="N27:N28"/>
    <mergeCell ref="O27:O28"/>
    <mergeCell ref="M17:M20"/>
    <mergeCell ref="N17:N20"/>
    <mergeCell ref="O17:O20"/>
    <mergeCell ref="D24:D25"/>
    <mergeCell ref="G24:G25"/>
    <mergeCell ref="H24:H25"/>
    <mergeCell ref="I24:I25"/>
    <mergeCell ref="J24:J25"/>
    <mergeCell ref="K24:K25"/>
    <mergeCell ref="L24:L25"/>
    <mergeCell ref="G17:G20"/>
    <mergeCell ref="H17:H20"/>
    <mergeCell ref="I17:I20"/>
    <mergeCell ref="J17:J20"/>
    <mergeCell ref="K17:K20"/>
    <mergeCell ref="L17:L20"/>
    <mergeCell ref="A15:A17"/>
    <mergeCell ref="B15:B16"/>
    <mergeCell ref="C15:C16"/>
    <mergeCell ref="D15:D16"/>
    <mergeCell ref="E15:E16"/>
    <mergeCell ref="F15:F16"/>
    <mergeCell ref="D17:D20"/>
    <mergeCell ref="J13:J14"/>
    <mergeCell ref="K13:K14"/>
    <mergeCell ref="L13:L14"/>
    <mergeCell ref="M13:M14"/>
    <mergeCell ref="N13:N14"/>
    <mergeCell ref="O13:O14"/>
    <mergeCell ref="J10:J12"/>
    <mergeCell ref="K10:K12"/>
    <mergeCell ref="L10:L12"/>
    <mergeCell ref="M10:M12"/>
    <mergeCell ref="N10:N12"/>
    <mergeCell ref="O10:O12"/>
    <mergeCell ref="A9:A14"/>
    <mergeCell ref="B9:B12"/>
    <mergeCell ref="C9:C12"/>
    <mergeCell ref="G10:G12"/>
    <mergeCell ref="H10:H12"/>
    <mergeCell ref="D7:D14"/>
    <mergeCell ref="E7:E14"/>
    <mergeCell ref="F7:F14"/>
    <mergeCell ref="I10:I12"/>
    <mergeCell ref="G13:G14"/>
    <mergeCell ref="H13:H14"/>
    <mergeCell ref="I13:I14"/>
    <mergeCell ref="J7:J9"/>
    <mergeCell ref="G7:G9"/>
    <mergeCell ref="H7:H9"/>
    <mergeCell ref="I7:I9"/>
    <mergeCell ref="K7:K9"/>
    <mergeCell ref="L7:L9"/>
    <mergeCell ref="M7:M9"/>
    <mergeCell ref="N7:N9"/>
    <mergeCell ref="O7:O9"/>
    <mergeCell ref="A1:O1"/>
    <mergeCell ref="A2:O2"/>
    <mergeCell ref="A3:O3"/>
    <mergeCell ref="A4:O4"/>
    <mergeCell ref="A5:C5"/>
    <mergeCell ref="D5:O5"/>
  </mergeCells>
  <pageMargins left="0.7" right="0.7" top="0.75" bottom="0.75" header="0.3" footer="0.3"/>
  <legacy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L16"/>
  <sheetViews>
    <sheetView tabSelected="1" topLeftCell="A4" workbookViewId="0">
      <selection activeCell="A18" sqref="A18:XFD20"/>
    </sheetView>
  </sheetViews>
  <sheetFormatPr baseColWidth="10" defaultRowHeight="15" x14ac:dyDescent="0.25"/>
  <cols>
    <col min="1" max="1" width="16.7109375" style="118" customWidth="1"/>
    <col min="2" max="2" width="22.42578125" customWidth="1"/>
    <col min="3" max="3" width="19.140625" customWidth="1"/>
    <col min="4" max="4" width="33.5703125" customWidth="1"/>
    <col min="5" max="5" width="28.42578125" customWidth="1"/>
    <col min="6" max="6" width="27.42578125" customWidth="1"/>
    <col min="7" max="7" width="10.7109375" customWidth="1"/>
    <col min="8" max="11" width="18.85546875" customWidth="1"/>
    <col min="12" max="12" width="17.140625" customWidth="1"/>
  </cols>
  <sheetData>
    <row r="1" spans="1:12" ht="18.75" x14ac:dyDescent="0.25">
      <c r="A1" s="293" t="s">
        <v>0</v>
      </c>
      <c r="B1" s="294"/>
      <c r="C1" s="294"/>
      <c r="D1" s="294"/>
      <c r="E1" s="294"/>
      <c r="F1" s="294"/>
      <c r="G1" s="294"/>
      <c r="H1" s="294"/>
      <c r="I1" s="294"/>
      <c r="J1" s="294"/>
      <c r="K1" s="294"/>
      <c r="L1" s="295"/>
    </row>
    <row r="2" spans="1:12" ht="18.75" x14ac:dyDescent="0.3">
      <c r="A2" s="296" t="s">
        <v>156</v>
      </c>
      <c r="B2" s="297"/>
      <c r="C2" s="297"/>
      <c r="D2" s="297"/>
      <c r="E2" s="297"/>
      <c r="F2" s="297"/>
      <c r="G2" s="297"/>
      <c r="H2" s="297"/>
      <c r="I2" s="297"/>
      <c r="J2" s="297"/>
      <c r="K2" s="297"/>
      <c r="L2" s="298"/>
    </row>
    <row r="3" spans="1:12" ht="18.75" x14ac:dyDescent="0.3">
      <c r="A3" s="296" t="s">
        <v>157</v>
      </c>
      <c r="B3" s="297"/>
      <c r="C3" s="297"/>
      <c r="D3" s="297"/>
      <c r="E3" s="297"/>
      <c r="F3" s="297"/>
      <c r="G3" s="297"/>
      <c r="H3" s="297"/>
      <c r="I3" s="297"/>
      <c r="J3" s="297"/>
      <c r="K3" s="297"/>
      <c r="L3" s="298"/>
    </row>
    <row r="4" spans="1:12" ht="15.75" thickBot="1" x14ac:dyDescent="0.3">
      <c r="A4" s="299"/>
      <c r="B4" s="300"/>
      <c r="C4" s="300"/>
      <c r="D4" s="300"/>
      <c r="E4" s="300"/>
      <c r="F4" s="300"/>
      <c r="G4" s="300"/>
      <c r="H4" s="300"/>
      <c r="I4" s="300"/>
      <c r="J4" s="300"/>
      <c r="K4" s="300"/>
      <c r="L4" s="301"/>
    </row>
    <row r="5" spans="1:12" ht="15.75" thickBot="1" x14ac:dyDescent="0.3">
      <c r="A5" s="302" t="s">
        <v>3</v>
      </c>
      <c r="B5" s="303"/>
      <c r="C5" s="303"/>
      <c r="D5" s="302" t="s">
        <v>4</v>
      </c>
      <c r="E5" s="303"/>
      <c r="F5" s="303"/>
      <c r="G5" s="303"/>
      <c r="H5" s="303"/>
      <c r="I5" s="303"/>
      <c r="J5" s="303"/>
      <c r="K5" s="303"/>
      <c r="L5" s="304"/>
    </row>
    <row r="6" spans="1:12" ht="48" thickBot="1" x14ac:dyDescent="0.3">
      <c r="A6" s="159" t="s">
        <v>5</v>
      </c>
      <c r="B6" s="160" t="s">
        <v>6</v>
      </c>
      <c r="C6" s="160" t="s">
        <v>7</v>
      </c>
      <c r="D6" s="123" t="s">
        <v>8</v>
      </c>
      <c r="E6" s="124" t="s">
        <v>9</v>
      </c>
      <c r="F6" s="124" t="s">
        <v>10</v>
      </c>
      <c r="G6" s="124"/>
      <c r="H6" s="125" t="s">
        <v>12</v>
      </c>
      <c r="I6" s="125" t="s">
        <v>13</v>
      </c>
      <c r="J6" s="125" t="s">
        <v>14</v>
      </c>
      <c r="K6" s="125" t="s">
        <v>15</v>
      </c>
      <c r="L6" s="126" t="s">
        <v>64</v>
      </c>
    </row>
    <row r="7" spans="1:12" ht="72" x14ac:dyDescent="0.25">
      <c r="A7" s="47"/>
      <c r="B7" s="48"/>
      <c r="C7" s="161"/>
      <c r="D7" s="162" t="s">
        <v>158</v>
      </c>
      <c r="E7" s="163" t="s">
        <v>159</v>
      </c>
      <c r="F7" s="163" t="s">
        <v>160</v>
      </c>
      <c r="G7" s="464"/>
      <c r="H7" s="103">
        <v>1</v>
      </c>
      <c r="I7" s="103">
        <v>1</v>
      </c>
      <c r="J7" s="103">
        <v>1</v>
      </c>
      <c r="K7" s="103">
        <v>0</v>
      </c>
      <c r="L7" s="164">
        <f>SUM(H7:K7)</f>
        <v>3</v>
      </c>
    </row>
    <row r="8" spans="1:12" ht="45" x14ac:dyDescent="0.25">
      <c r="A8" s="47"/>
      <c r="B8" s="48"/>
      <c r="C8" s="161"/>
      <c r="D8" s="291" t="s">
        <v>161</v>
      </c>
      <c r="E8" s="165" t="s">
        <v>162</v>
      </c>
      <c r="F8" s="165" t="s">
        <v>163</v>
      </c>
      <c r="G8" s="292" t="s">
        <v>22</v>
      </c>
      <c r="H8" s="465"/>
      <c r="I8" s="466">
        <v>8000000</v>
      </c>
      <c r="J8" s="466"/>
      <c r="K8" s="466">
        <v>10000000</v>
      </c>
      <c r="L8" s="467">
        <f t="shared" ref="L8:L9" si="0">SUM(H8:K8)</f>
        <v>18000000</v>
      </c>
    </row>
    <row r="9" spans="1:12" ht="36" x14ac:dyDescent="0.25">
      <c r="A9" s="47"/>
      <c r="B9" s="48"/>
      <c r="C9" s="161"/>
      <c r="D9" s="162" t="s">
        <v>164</v>
      </c>
      <c r="E9" s="163" t="s">
        <v>165</v>
      </c>
      <c r="F9" s="163" t="s">
        <v>166</v>
      </c>
      <c r="G9" s="166" t="s">
        <v>22</v>
      </c>
      <c r="H9" s="468">
        <v>0</v>
      </c>
      <c r="I9" s="468">
        <v>10000000</v>
      </c>
      <c r="J9" s="468">
        <v>0</v>
      </c>
      <c r="K9" s="468"/>
      <c r="L9" s="468">
        <f t="shared" si="0"/>
        <v>10000000</v>
      </c>
    </row>
    <row r="10" spans="1:12" ht="36" customHeight="1" x14ac:dyDescent="0.25">
      <c r="A10" s="47"/>
      <c r="B10" s="57"/>
      <c r="C10" s="143"/>
      <c r="D10" s="436" t="s">
        <v>167</v>
      </c>
      <c r="E10" s="165" t="s">
        <v>168</v>
      </c>
      <c r="F10" s="165" t="s">
        <v>169</v>
      </c>
      <c r="G10" s="437" t="s">
        <v>22</v>
      </c>
      <c r="H10" s="469">
        <v>36000000</v>
      </c>
      <c r="I10" s="469">
        <v>11000000</v>
      </c>
      <c r="J10" s="469">
        <v>30000000</v>
      </c>
      <c r="K10" s="469">
        <v>15000000</v>
      </c>
      <c r="L10" s="469">
        <f>+K10+J10+I10+H10</f>
        <v>92000000</v>
      </c>
    </row>
    <row r="11" spans="1:12" ht="36" x14ac:dyDescent="0.25">
      <c r="A11" s="47"/>
      <c r="B11" s="57"/>
      <c r="C11" s="143"/>
      <c r="D11" s="436"/>
      <c r="E11" s="165" t="s">
        <v>170</v>
      </c>
      <c r="F11" s="165" t="s">
        <v>53</v>
      </c>
      <c r="G11" s="437"/>
      <c r="H11" s="469"/>
      <c r="I11" s="469">
        <v>9000000</v>
      </c>
      <c r="J11" s="469">
        <v>10000000</v>
      </c>
      <c r="K11" s="469">
        <v>10000000</v>
      </c>
      <c r="L11" s="469"/>
    </row>
    <row r="12" spans="1:12" ht="60" x14ac:dyDescent="0.25">
      <c r="A12" s="47"/>
      <c r="B12" s="57"/>
      <c r="C12" s="143"/>
      <c r="D12" s="162" t="s">
        <v>171</v>
      </c>
      <c r="E12" s="163" t="s">
        <v>172</v>
      </c>
      <c r="F12" s="163" t="s">
        <v>173</v>
      </c>
      <c r="G12" s="470" t="s">
        <v>22</v>
      </c>
      <c r="H12" s="471">
        <v>0</v>
      </c>
      <c r="I12" s="468"/>
      <c r="J12" s="468"/>
      <c r="K12" s="468">
        <v>0</v>
      </c>
      <c r="L12" s="472">
        <v>0</v>
      </c>
    </row>
    <row r="13" spans="1:12" ht="60" x14ac:dyDescent="0.25">
      <c r="A13" s="56"/>
      <c r="B13" s="57"/>
      <c r="C13" s="101"/>
      <c r="D13" s="291" t="s">
        <v>174</v>
      </c>
      <c r="E13" s="165" t="s">
        <v>175</v>
      </c>
      <c r="F13" s="165" t="s">
        <v>176</v>
      </c>
      <c r="G13" s="473"/>
      <c r="H13" s="465"/>
      <c r="I13" s="466">
        <v>5000000</v>
      </c>
      <c r="J13" s="466">
        <v>10000000</v>
      </c>
      <c r="K13" s="466">
        <v>14000000</v>
      </c>
      <c r="L13" s="467">
        <f>+I13+J13+K13</f>
        <v>29000000</v>
      </c>
    </row>
    <row r="14" spans="1:12" x14ac:dyDescent="0.25">
      <c r="A14" s="56"/>
      <c r="B14" s="57"/>
      <c r="C14" s="101"/>
      <c r="D14" s="97"/>
      <c r="E14" s="97"/>
      <c r="F14" s="97"/>
      <c r="G14" s="474"/>
      <c r="H14" s="475"/>
      <c r="I14" s="475"/>
      <c r="J14" s="475"/>
      <c r="K14" s="475"/>
      <c r="L14" s="476">
        <f>SUM(H14:K14)</f>
        <v>0</v>
      </c>
    </row>
    <row r="15" spans="1:12" x14ac:dyDescent="0.25">
      <c r="A15" s="329" t="s">
        <v>57</v>
      </c>
      <c r="B15" s="330"/>
      <c r="C15" s="354">
        <f>SUM(C7:C14)</f>
        <v>0</v>
      </c>
      <c r="D15" s="338" t="s">
        <v>58</v>
      </c>
      <c r="E15" s="338"/>
      <c r="F15" s="356"/>
      <c r="G15" s="477"/>
      <c r="H15" s="478">
        <v>36000001</v>
      </c>
      <c r="I15" s="478">
        <v>34000000</v>
      </c>
      <c r="J15" s="478">
        <v>40000000</v>
      </c>
      <c r="K15" s="478">
        <v>29000000</v>
      </c>
      <c r="L15" s="479">
        <v>149000000</v>
      </c>
    </row>
    <row r="16" spans="1:12" ht="15.75" thickBot="1" x14ac:dyDescent="0.3">
      <c r="A16" s="333"/>
      <c r="B16" s="334"/>
      <c r="C16" s="355"/>
      <c r="D16" s="357" t="s">
        <v>61</v>
      </c>
      <c r="E16" s="357"/>
      <c r="F16" s="357"/>
      <c r="G16" s="357"/>
      <c r="H16" s="357"/>
      <c r="I16" s="357"/>
      <c r="J16" s="357"/>
      <c r="K16" s="358"/>
      <c r="L16" s="168"/>
    </row>
  </sheetData>
  <mergeCells count="17">
    <mergeCell ref="L10:L11"/>
    <mergeCell ref="A15:B16"/>
    <mergeCell ref="C15:C16"/>
    <mergeCell ref="D15:F15"/>
    <mergeCell ref="D16:K16"/>
    <mergeCell ref="D10:D11"/>
    <mergeCell ref="G10:G11"/>
    <mergeCell ref="H10:H11"/>
    <mergeCell ref="I10:I11"/>
    <mergeCell ref="J10:J11"/>
    <mergeCell ref="K10:K11"/>
    <mergeCell ref="A1:L1"/>
    <mergeCell ref="A2:L2"/>
    <mergeCell ref="A3:L3"/>
    <mergeCell ref="A4:L4"/>
    <mergeCell ref="A5:C5"/>
    <mergeCell ref="D5:L5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L22"/>
  <sheetViews>
    <sheetView topLeftCell="A7" workbookViewId="0">
      <selection activeCell="K18" sqref="K18"/>
    </sheetView>
  </sheetViews>
  <sheetFormatPr baseColWidth="10" defaultRowHeight="15" x14ac:dyDescent="0.25"/>
  <cols>
    <col min="1" max="1" width="28.5703125" style="118" customWidth="1"/>
    <col min="2" max="2" width="18" customWidth="1"/>
    <col min="3" max="3" width="17.42578125" customWidth="1"/>
    <col min="4" max="4" width="33.5703125" customWidth="1"/>
    <col min="5" max="5" width="29" customWidth="1"/>
    <col min="6" max="6" width="27.42578125" customWidth="1"/>
    <col min="7" max="7" width="27.42578125" hidden="1" customWidth="1"/>
    <col min="8" max="11" width="18.85546875" customWidth="1"/>
    <col min="12" max="12" width="20.140625" customWidth="1"/>
  </cols>
  <sheetData>
    <row r="1" spans="1:12" ht="18.75" x14ac:dyDescent="0.25">
      <c r="A1" s="293" t="s">
        <v>0</v>
      </c>
      <c r="B1" s="294"/>
      <c r="C1" s="294"/>
      <c r="D1" s="294"/>
      <c r="E1" s="294"/>
      <c r="F1" s="294"/>
      <c r="G1" s="294"/>
      <c r="H1" s="294"/>
      <c r="I1" s="294"/>
      <c r="J1" s="294"/>
      <c r="K1" s="294"/>
      <c r="L1" s="295"/>
    </row>
    <row r="2" spans="1:12" ht="18.75" x14ac:dyDescent="0.3">
      <c r="A2" s="296" t="s">
        <v>211</v>
      </c>
      <c r="B2" s="297"/>
      <c r="C2" s="297"/>
      <c r="D2" s="297"/>
      <c r="E2" s="297"/>
      <c r="F2" s="297"/>
      <c r="G2" s="297"/>
      <c r="H2" s="297"/>
      <c r="I2" s="297"/>
      <c r="J2" s="297"/>
      <c r="K2" s="297"/>
      <c r="L2" s="298"/>
    </row>
    <row r="3" spans="1:12" ht="18.75" x14ac:dyDescent="0.3">
      <c r="A3" s="296" t="s">
        <v>212</v>
      </c>
      <c r="B3" s="297"/>
      <c r="C3" s="297"/>
      <c r="D3" s="297"/>
      <c r="E3" s="297"/>
      <c r="F3" s="297"/>
      <c r="G3" s="297"/>
      <c r="H3" s="297"/>
      <c r="I3" s="297"/>
      <c r="J3" s="297"/>
      <c r="K3" s="297"/>
      <c r="L3" s="298"/>
    </row>
    <row r="4" spans="1:12" ht="15.75" thickBot="1" x14ac:dyDescent="0.3">
      <c r="A4" s="299"/>
      <c r="B4" s="300"/>
      <c r="C4" s="300"/>
      <c r="D4" s="300"/>
      <c r="E4" s="300"/>
      <c r="F4" s="300"/>
      <c r="G4" s="300"/>
      <c r="H4" s="300"/>
      <c r="I4" s="300"/>
      <c r="J4" s="300"/>
      <c r="K4" s="300"/>
      <c r="L4" s="301"/>
    </row>
    <row r="5" spans="1:12" ht="15.75" thickBot="1" x14ac:dyDescent="0.3">
      <c r="A5" s="302" t="s">
        <v>3</v>
      </c>
      <c r="B5" s="303"/>
      <c r="C5" s="303"/>
      <c r="D5" s="302" t="s">
        <v>4</v>
      </c>
      <c r="E5" s="303"/>
      <c r="F5" s="303"/>
      <c r="G5" s="303"/>
      <c r="H5" s="303"/>
      <c r="I5" s="303"/>
      <c r="J5" s="303"/>
      <c r="K5" s="303"/>
      <c r="L5" s="304"/>
    </row>
    <row r="6" spans="1:12" ht="48" thickBot="1" x14ac:dyDescent="0.3">
      <c r="A6" s="159" t="s">
        <v>5</v>
      </c>
      <c r="B6" s="160" t="s">
        <v>6</v>
      </c>
      <c r="C6" s="160" t="s">
        <v>7</v>
      </c>
      <c r="D6" s="170" t="s">
        <v>8</v>
      </c>
      <c r="E6" s="171" t="s">
        <v>9</v>
      </c>
      <c r="F6" s="171" t="s">
        <v>10</v>
      </c>
      <c r="G6" s="171"/>
      <c r="H6" s="172" t="s">
        <v>12</v>
      </c>
      <c r="I6" s="172" t="s">
        <v>13</v>
      </c>
      <c r="J6" s="172" t="s">
        <v>14</v>
      </c>
      <c r="K6" s="172" t="s">
        <v>15</v>
      </c>
      <c r="L6" s="173" t="s">
        <v>64</v>
      </c>
    </row>
    <row r="7" spans="1:12" ht="60" x14ac:dyDescent="0.25">
      <c r="A7" s="222" t="s">
        <v>213</v>
      </c>
      <c r="B7" s="223" t="s">
        <v>214</v>
      </c>
      <c r="C7" s="224">
        <v>2529177640</v>
      </c>
      <c r="D7" s="225" t="s">
        <v>215</v>
      </c>
      <c r="E7" s="225" t="s">
        <v>216</v>
      </c>
      <c r="F7" s="225" t="s">
        <v>217</v>
      </c>
      <c r="G7" s="226"/>
      <c r="H7" s="227">
        <f>+C7+3470822360-1083600001-4+45000000</f>
        <v>4961399995</v>
      </c>
      <c r="I7" s="228">
        <f>5000000000-246000002-4</f>
        <v>4753999994</v>
      </c>
      <c r="J7" s="228">
        <f>5000000000+308999998-2</f>
        <v>5308999996</v>
      </c>
      <c r="K7" s="228">
        <f>4500000000+903999998-4</f>
        <v>5403999994</v>
      </c>
      <c r="L7" s="229">
        <f>SUM(H7:K7)</f>
        <v>20428399979</v>
      </c>
    </row>
    <row r="8" spans="1:12" ht="45" x14ac:dyDescent="0.25">
      <c r="A8" s="222" t="s">
        <v>17</v>
      </c>
      <c r="B8" s="223" t="s">
        <v>218</v>
      </c>
      <c r="C8" s="230">
        <v>115600000</v>
      </c>
      <c r="D8" s="231" t="s">
        <v>219</v>
      </c>
      <c r="E8" s="231" t="s">
        <v>220</v>
      </c>
      <c r="F8" s="232" t="s">
        <v>221</v>
      </c>
      <c r="G8" s="233"/>
      <c r="H8" s="58">
        <f>+C8</f>
        <v>115600000</v>
      </c>
      <c r="I8" s="58">
        <v>1</v>
      </c>
      <c r="J8" s="58">
        <v>1</v>
      </c>
      <c r="K8" s="58">
        <v>1</v>
      </c>
      <c r="L8" s="234">
        <f t="shared" ref="L8:L17" si="0">SUM(H8:K8)</f>
        <v>115600003</v>
      </c>
    </row>
    <row r="9" spans="1:12" ht="30" x14ac:dyDescent="0.25">
      <c r="A9" s="235"/>
      <c r="B9" s="223"/>
      <c r="C9" s="236"/>
      <c r="D9" s="237" t="s">
        <v>222</v>
      </c>
      <c r="E9" s="237" t="s">
        <v>223</v>
      </c>
      <c r="F9" s="238" t="s">
        <v>224</v>
      </c>
      <c r="G9" s="239"/>
      <c r="H9" s="227">
        <v>1</v>
      </c>
      <c r="I9" s="227">
        <v>1</v>
      </c>
      <c r="J9" s="227">
        <v>1</v>
      </c>
      <c r="K9" s="227">
        <v>1</v>
      </c>
      <c r="L9" s="240">
        <f t="shared" si="0"/>
        <v>4</v>
      </c>
    </row>
    <row r="10" spans="1:12" ht="60" x14ac:dyDescent="0.25">
      <c r="A10" s="235"/>
      <c r="B10" s="223"/>
      <c r="C10" s="236"/>
      <c r="D10" s="241" t="s">
        <v>225</v>
      </c>
      <c r="E10" s="241" t="s">
        <v>226</v>
      </c>
      <c r="F10" s="242" t="s">
        <v>227</v>
      </c>
      <c r="G10" s="243"/>
      <c r="H10" s="101">
        <v>1</v>
      </c>
      <c r="I10" s="101">
        <v>1</v>
      </c>
      <c r="J10" s="101">
        <v>100000000</v>
      </c>
      <c r="K10" s="101">
        <v>1</v>
      </c>
      <c r="L10" s="234">
        <f t="shared" si="0"/>
        <v>100000003</v>
      </c>
    </row>
    <row r="11" spans="1:12" ht="45" x14ac:dyDescent="0.25">
      <c r="A11" s="222"/>
      <c r="B11" s="223"/>
      <c r="C11" s="236"/>
      <c r="D11" s="438" t="s">
        <v>228</v>
      </c>
      <c r="E11" s="237" t="s">
        <v>229</v>
      </c>
      <c r="F11" s="238" t="s">
        <v>230</v>
      </c>
      <c r="G11" s="239"/>
      <c r="H11" s="227">
        <v>1</v>
      </c>
      <c r="I11" s="227">
        <v>1</v>
      </c>
      <c r="J11" s="227">
        <v>100000000</v>
      </c>
      <c r="K11" s="227">
        <v>1</v>
      </c>
      <c r="L11" s="240">
        <f t="shared" si="0"/>
        <v>100000003</v>
      </c>
    </row>
    <row r="12" spans="1:12" ht="30" x14ac:dyDescent="0.25">
      <c r="A12" s="235"/>
      <c r="B12" s="223"/>
      <c r="C12" s="236"/>
      <c r="D12" s="439"/>
      <c r="E12" s="237" t="s">
        <v>231</v>
      </c>
      <c r="F12" s="238" t="s">
        <v>232</v>
      </c>
      <c r="G12" s="239"/>
      <c r="H12" s="227">
        <v>5000000</v>
      </c>
      <c r="I12" s="227">
        <v>53000000</v>
      </c>
      <c r="J12" s="227">
        <v>56000000</v>
      </c>
      <c r="K12" s="227">
        <v>60000000</v>
      </c>
      <c r="L12" s="240">
        <f t="shared" si="0"/>
        <v>174000000</v>
      </c>
    </row>
    <row r="13" spans="1:12" ht="45" x14ac:dyDescent="0.25">
      <c r="A13" s="244"/>
      <c r="B13" s="245"/>
      <c r="C13" s="101"/>
      <c r="D13" s="440" t="s">
        <v>233</v>
      </c>
      <c r="E13" s="241" t="s">
        <v>234</v>
      </c>
      <c r="F13" s="246" t="s">
        <v>235</v>
      </c>
      <c r="G13" s="245"/>
      <c r="H13" s="101">
        <v>1</v>
      </c>
      <c r="I13" s="101">
        <v>1</v>
      </c>
      <c r="J13" s="101">
        <v>1</v>
      </c>
      <c r="K13" s="101">
        <v>1</v>
      </c>
      <c r="L13" s="234">
        <f t="shared" si="0"/>
        <v>4</v>
      </c>
    </row>
    <row r="14" spans="1:12" ht="30" x14ac:dyDescent="0.25">
      <c r="A14" s="244"/>
      <c r="B14" s="245"/>
      <c r="C14" s="101"/>
      <c r="D14" s="441"/>
      <c r="E14" s="241" t="s">
        <v>236</v>
      </c>
      <c r="F14" s="246" t="s">
        <v>237</v>
      </c>
      <c r="G14" s="245"/>
      <c r="H14" s="101">
        <v>1</v>
      </c>
      <c r="I14" s="101">
        <v>1</v>
      </c>
      <c r="J14" s="101">
        <v>1</v>
      </c>
      <c r="K14" s="101">
        <v>1</v>
      </c>
      <c r="L14" s="234">
        <f t="shared" si="0"/>
        <v>4</v>
      </c>
    </row>
    <row r="15" spans="1:12" x14ac:dyDescent="0.25">
      <c r="A15" s="244"/>
      <c r="B15" s="245"/>
      <c r="C15" s="101"/>
      <c r="D15" s="247"/>
      <c r="E15" s="245"/>
      <c r="F15" s="245"/>
      <c r="G15" s="245"/>
      <c r="H15" s="101"/>
      <c r="I15" s="101"/>
      <c r="J15" s="101"/>
      <c r="K15" s="101"/>
      <c r="L15" s="234">
        <f t="shared" si="0"/>
        <v>0</v>
      </c>
    </row>
    <row r="16" spans="1:12" x14ac:dyDescent="0.25">
      <c r="A16" s="244"/>
      <c r="B16" s="245"/>
      <c r="C16" s="101"/>
      <c r="D16" s="247"/>
      <c r="E16" s="245"/>
      <c r="F16" s="245"/>
      <c r="G16" s="245"/>
      <c r="H16" s="101"/>
      <c r="I16" s="101"/>
      <c r="J16" s="101"/>
      <c r="K16" s="101"/>
      <c r="L16" s="234">
        <f t="shared" si="0"/>
        <v>0</v>
      </c>
    </row>
    <row r="17" spans="1:12" x14ac:dyDescent="0.25">
      <c r="A17" s="244"/>
      <c r="B17" s="245"/>
      <c r="C17" s="101"/>
      <c r="D17" s="247"/>
      <c r="E17" s="245"/>
      <c r="F17" s="245"/>
      <c r="G17" s="245"/>
      <c r="H17" s="101"/>
      <c r="I17" s="101"/>
      <c r="J17" s="101"/>
      <c r="K17" s="101"/>
      <c r="L17" s="234">
        <f t="shared" si="0"/>
        <v>0</v>
      </c>
    </row>
    <row r="18" spans="1:12" x14ac:dyDescent="0.25">
      <c r="A18" s="329" t="s">
        <v>57</v>
      </c>
      <c r="B18" s="330"/>
      <c r="C18" s="354">
        <f>SUM(C7:C17)</f>
        <v>2644777640</v>
      </c>
      <c r="D18" s="338" t="s">
        <v>58</v>
      </c>
      <c r="E18" s="338"/>
      <c r="F18" s="356"/>
      <c r="G18" s="152"/>
      <c r="H18" s="106">
        <f>SUM(H7:H17)</f>
        <v>5082000000</v>
      </c>
      <c r="I18" s="106">
        <f t="shared" ref="I18:L18" si="1">SUM(I7:I17)</f>
        <v>4807000000</v>
      </c>
      <c r="J18" s="106">
        <f t="shared" si="1"/>
        <v>5565000000</v>
      </c>
      <c r="K18" s="106">
        <f t="shared" si="1"/>
        <v>5464000000</v>
      </c>
      <c r="L18" s="106">
        <f t="shared" si="1"/>
        <v>20918000000</v>
      </c>
    </row>
    <row r="19" spans="1:12" ht="15.75" thickBot="1" x14ac:dyDescent="0.3">
      <c r="A19" s="333"/>
      <c r="B19" s="334"/>
      <c r="C19" s="355"/>
      <c r="D19" s="357" t="s">
        <v>61</v>
      </c>
      <c r="E19" s="357"/>
      <c r="F19" s="357"/>
      <c r="G19" s="357"/>
      <c r="H19" s="357"/>
      <c r="I19" s="357"/>
      <c r="J19" s="357"/>
      <c r="K19" s="358"/>
      <c r="L19" s="168"/>
    </row>
    <row r="21" spans="1:12" x14ac:dyDescent="0.25">
      <c r="F21" t="s">
        <v>238</v>
      </c>
      <c r="G21" t="s">
        <v>239</v>
      </c>
      <c r="H21" s="120">
        <v>5082000000</v>
      </c>
      <c r="I21" s="120">
        <v>4807000000</v>
      </c>
      <c r="J21" s="120">
        <v>5565000000</v>
      </c>
      <c r="K21" s="120">
        <v>5464000000</v>
      </c>
      <c r="L21" s="155">
        <f>SUM(H21:K21)</f>
        <v>20918000000</v>
      </c>
    </row>
    <row r="22" spans="1:12" x14ac:dyDescent="0.25">
      <c r="H22" s="155">
        <f>+H18-H21</f>
        <v>0</v>
      </c>
      <c r="I22" s="155">
        <f t="shared" ref="I22:K22" si="2">+I18-I21</f>
        <v>0</v>
      </c>
      <c r="J22" s="155">
        <f t="shared" si="2"/>
        <v>0</v>
      </c>
      <c r="K22" s="155">
        <f t="shared" si="2"/>
        <v>0</v>
      </c>
    </row>
  </sheetData>
  <mergeCells count="12">
    <mergeCell ref="D11:D12"/>
    <mergeCell ref="D13:D14"/>
    <mergeCell ref="A18:B19"/>
    <mergeCell ref="C18:C19"/>
    <mergeCell ref="D18:F18"/>
    <mergeCell ref="D19:K19"/>
    <mergeCell ref="A1:L1"/>
    <mergeCell ref="A2:L2"/>
    <mergeCell ref="A3:L3"/>
    <mergeCell ref="A4:L4"/>
    <mergeCell ref="A5:C5"/>
    <mergeCell ref="D5:L5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7030A0"/>
  </sheetPr>
  <dimension ref="A1:T85"/>
  <sheetViews>
    <sheetView topLeftCell="A67" workbookViewId="0">
      <selection activeCell="N74" sqref="N74"/>
    </sheetView>
  </sheetViews>
  <sheetFormatPr baseColWidth="10" defaultRowHeight="15" x14ac:dyDescent="0.25"/>
  <cols>
    <col min="1" max="1" width="24" style="118" customWidth="1"/>
    <col min="2" max="2" width="18" customWidth="1"/>
    <col min="3" max="3" width="21.85546875" customWidth="1"/>
    <col min="4" max="4" width="33.5703125" customWidth="1"/>
    <col min="5" max="5" width="26" customWidth="1"/>
    <col min="6" max="6" width="27.42578125" customWidth="1"/>
    <col min="7" max="7" width="11.85546875" customWidth="1"/>
    <col min="8" max="8" width="20.140625" customWidth="1"/>
    <col min="9" max="9" width="8.28515625" customWidth="1"/>
    <col min="10" max="10" width="18.85546875" customWidth="1"/>
    <col min="11" max="11" width="9.5703125" customWidth="1"/>
    <col min="12" max="12" width="20.42578125" customWidth="1"/>
    <col min="13" max="13" width="10.140625" customWidth="1"/>
    <col min="14" max="14" width="21.42578125" customWidth="1"/>
    <col min="15" max="15" width="22.140625" customWidth="1"/>
    <col min="17" max="17" width="20.28515625" customWidth="1"/>
    <col min="20" max="20" width="28.85546875" customWidth="1"/>
  </cols>
  <sheetData>
    <row r="1" spans="1:15" ht="30" customHeight="1" x14ac:dyDescent="0.25">
      <c r="A1" s="293" t="s">
        <v>0</v>
      </c>
      <c r="B1" s="294"/>
      <c r="C1" s="294"/>
      <c r="D1" s="294"/>
      <c r="E1" s="294"/>
      <c r="F1" s="294"/>
      <c r="G1" s="294"/>
      <c r="H1" s="294"/>
      <c r="I1" s="294"/>
      <c r="J1" s="294"/>
      <c r="K1" s="294"/>
      <c r="L1" s="294"/>
      <c r="M1" s="294"/>
      <c r="N1" s="294"/>
      <c r="O1" s="295"/>
    </row>
    <row r="2" spans="1:15" ht="18.75" x14ac:dyDescent="0.3">
      <c r="A2" s="296" t="s">
        <v>62</v>
      </c>
      <c r="B2" s="297"/>
      <c r="C2" s="297"/>
      <c r="D2" s="297"/>
      <c r="E2" s="297"/>
      <c r="F2" s="297"/>
      <c r="G2" s="297"/>
      <c r="H2" s="297"/>
      <c r="I2" s="297"/>
      <c r="J2" s="297"/>
      <c r="K2" s="297"/>
      <c r="L2" s="297"/>
      <c r="M2" s="297"/>
      <c r="N2" s="297"/>
      <c r="O2" s="298"/>
    </row>
    <row r="3" spans="1:15" ht="18.75" x14ac:dyDescent="0.3">
      <c r="A3" s="296" t="s">
        <v>63</v>
      </c>
      <c r="B3" s="297"/>
      <c r="C3" s="297"/>
      <c r="D3" s="297"/>
      <c r="E3" s="297"/>
      <c r="F3" s="297"/>
      <c r="G3" s="297"/>
      <c r="H3" s="297"/>
      <c r="I3" s="297"/>
      <c r="J3" s="297"/>
      <c r="K3" s="297"/>
      <c r="L3" s="297"/>
      <c r="M3" s="297"/>
      <c r="N3" s="297"/>
      <c r="O3" s="298"/>
    </row>
    <row r="4" spans="1:15" ht="15.75" thickBot="1" x14ac:dyDescent="0.3">
      <c r="A4" s="299"/>
      <c r="B4" s="300"/>
      <c r="C4" s="300"/>
      <c r="D4" s="300"/>
      <c r="E4" s="300"/>
      <c r="F4" s="300"/>
      <c r="G4" s="300"/>
      <c r="H4" s="300"/>
      <c r="I4" s="300"/>
      <c r="J4" s="300"/>
      <c r="K4" s="300"/>
      <c r="L4" s="300"/>
      <c r="M4" s="300"/>
      <c r="N4" s="300"/>
      <c r="O4" s="301"/>
    </row>
    <row r="5" spans="1:15" ht="15.75" thickBot="1" x14ac:dyDescent="0.3">
      <c r="A5" s="302" t="s">
        <v>3</v>
      </c>
      <c r="B5" s="303"/>
      <c r="C5" s="303"/>
      <c r="D5" s="302" t="s">
        <v>4</v>
      </c>
      <c r="E5" s="303"/>
      <c r="F5" s="303"/>
      <c r="G5" s="303"/>
      <c r="H5" s="303"/>
      <c r="I5" s="303"/>
      <c r="J5" s="303"/>
      <c r="K5" s="303"/>
      <c r="L5" s="303"/>
      <c r="M5" s="303"/>
      <c r="N5" s="303"/>
      <c r="O5" s="304"/>
    </row>
    <row r="6" spans="1:15" ht="48" thickBot="1" x14ac:dyDescent="0.3">
      <c r="A6" s="121" t="s">
        <v>5</v>
      </c>
      <c r="B6" s="122" t="s">
        <v>6</v>
      </c>
      <c r="C6" s="122" t="s">
        <v>7</v>
      </c>
      <c r="D6" s="123" t="s">
        <v>8</v>
      </c>
      <c r="E6" s="124" t="s">
        <v>9</v>
      </c>
      <c r="F6" s="124" t="s">
        <v>10</v>
      </c>
      <c r="G6" s="124"/>
      <c r="H6" s="125" t="s">
        <v>12</v>
      </c>
      <c r="I6" s="125"/>
      <c r="J6" s="125" t="s">
        <v>13</v>
      </c>
      <c r="K6" s="125"/>
      <c r="L6" s="125" t="s">
        <v>14</v>
      </c>
      <c r="M6" s="125"/>
      <c r="N6" s="125" t="s">
        <v>15</v>
      </c>
      <c r="O6" s="126" t="s">
        <v>64</v>
      </c>
    </row>
    <row r="7" spans="1:15" ht="54" customHeight="1" x14ac:dyDescent="0.25">
      <c r="A7" s="449" t="s">
        <v>65</v>
      </c>
      <c r="B7" s="127" t="s">
        <v>66</v>
      </c>
      <c r="C7" s="31">
        <v>3076958340</v>
      </c>
      <c r="D7" s="450" t="s">
        <v>67</v>
      </c>
      <c r="E7" s="450" t="s">
        <v>68</v>
      </c>
      <c r="F7" s="450" t="s">
        <v>69</v>
      </c>
      <c r="G7" s="442" t="s">
        <v>70</v>
      </c>
      <c r="H7" s="442">
        <v>3076958340</v>
      </c>
      <c r="I7" s="442" t="s">
        <v>70</v>
      </c>
      <c r="J7" s="442">
        <v>596686411</v>
      </c>
      <c r="K7" s="442" t="s">
        <v>70</v>
      </c>
      <c r="L7" s="442">
        <v>2347686411</v>
      </c>
      <c r="M7" s="442" t="s">
        <v>70</v>
      </c>
      <c r="N7" s="442">
        <v>2347686411</v>
      </c>
      <c r="O7" s="442">
        <f>+N7+L7+J7+H7</f>
        <v>8369017573</v>
      </c>
    </row>
    <row r="8" spans="1:15" ht="42.75" customHeight="1" x14ac:dyDescent="0.25">
      <c r="A8" s="392"/>
      <c r="B8" s="57" t="s">
        <v>71</v>
      </c>
      <c r="C8" s="128">
        <v>771650619</v>
      </c>
      <c r="D8" s="451"/>
      <c r="E8" s="451"/>
      <c r="F8" s="451"/>
      <c r="G8" s="443"/>
      <c r="H8" s="443"/>
      <c r="I8" s="443"/>
      <c r="J8" s="443"/>
      <c r="K8" s="443"/>
      <c r="L8" s="443"/>
      <c r="M8" s="443"/>
      <c r="N8" s="443"/>
      <c r="O8" s="443">
        <f t="shared" ref="O8:O16" si="0">SUM(H8:N8)</f>
        <v>0</v>
      </c>
    </row>
    <row r="9" spans="1:15" ht="53.25" customHeight="1" x14ac:dyDescent="0.25">
      <c r="A9" s="393"/>
      <c r="B9" s="57" t="s">
        <v>72</v>
      </c>
      <c r="C9" s="128">
        <v>157017013</v>
      </c>
      <c r="D9" s="451"/>
      <c r="E9" s="451"/>
      <c r="F9" s="451"/>
      <c r="G9" s="444"/>
      <c r="H9" s="444"/>
      <c r="I9" s="444"/>
      <c r="J9" s="444"/>
      <c r="K9" s="444"/>
      <c r="L9" s="444"/>
      <c r="M9" s="444"/>
      <c r="N9" s="444"/>
      <c r="O9" s="444">
        <f t="shared" si="0"/>
        <v>0</v>
      </c>
    </row>
    <row r="10" spans="1:15" ht="53.25" customHeight="1" x14ac:dyDescent="0.25">
      <c r="A10" s="47" t="s">
        <v>73</v>
      </c>
      <c r="B10" s="57" t="s">
        <v>74</v>
      </c>
      <c r="C10" s="128">
        <v>5207628</v>
      </c>
      <c r="D10" s="451"/>
      <c r="E10" s="451"/>
      <c r="F10" s="451"/>
      <c r="G10" s="447" t="s">
        <v>22</v>
      </c>
      <c r="H10" s="447">
        <v>5827335625</v>
      </c>
      <c r="I10" s="447" t="s">
        <v>22</v>
      </c>
      <c r="J10" s="447">
        <v>1079798965.0799999</v>
      </c>
      <c r="K10" s="447" t="s">
        <v>22</v>
      </c>
      <c r="L10" s="447">
        <f>7406248086.0648+350000000</f>
        <v>7756248086.0648003</v>
      </c>
      <c r="M10" s="447" t="s">
        <v>22</v>
      </c>
      <c r="N10" s="447">
        <f>6681345356.88869+135000000</f>
        <v>6816345356.88869</v>
      </c>
      <c r="O10" s="447">
        <f>+N10+L10+J10+H10</f>
        <v>21479728033.033493</v>
      </c>
    </row>
    <row r="11" spans="1:15" ht="67.5" customHeight="1" x14ac:dyDescent="0.25">
      <c r="A11" s="47" t="s">
        <v>75</v>
      </c>
      <c r="B11" s="57" t="s">
        <v>76</v>
      </c>
      <c r="C11" s="128">
        <v>874460718</v>
      </c>
      <c r="D11" s="451"/>
      <c r="E11" s="451"/>
      <c r="F11" s="451"/>
      <c r="G11" s="448"/>
      <c r="H11" s="448"/>
      <c r="I11" s="448"/>
      <c r="J11" s="448"/>
      <c r="K11" s="448"/>
      <c r="L11" s="448"/>
      <c r="M11" s="448"/>
      <c r="N11" s="448"/>
      <c r="O11" s="448">
        <f t="shared" si="0"/>
        <v>0</v>
      </c>
    </row>
    <row r="12" spans="1:15" ht="73.5" customHeight="1" x14ac:dyDescent="0.25">
      <c r="A12" s="47"/>
      <c r="B12" s="57" t="s">
        <v>77</v>
      </c>
      <c r="C12" s="128">
        <v>1112716628</v>
      </c>
      <c r="D12" s="451"/>
      <c r="E12" s="451"/>
      <c r="F12" s="451"/>
      <c r="G12" s="448"/>
      <c r="H12" s="448"/>
      <c r="I12" s="448"/>
      <c r="J12" s="448"/>
      <c r="K12" s="448"/>
      <c r="L12" s="448"/>
      <c r="M12" s="448"/>
      <c r="N12" s="448"/>
      <c r="O12" s="448">
        <f t="shared" si="0"/>
        <v>0</v>
      </c>
    </row>
    <row r="13" spans="1:15" ht="53.25" customHeight="1" x14ac:dyDescent="0.25">
      <c r="A13" s="47"/>
      <c r="B13" s="57" t="s">
        <v>78</v>
      </c>
      <c r="C13" s="128">
        <v>937845455</v>
      </c>
      <c r="D13" s="451"/>
      <c r="E13" s="451"/>
      <c r="F13" s="451"/>
      <c r="G13" s="453"/>
      <c r="H13" s="453"/>
      <c r="I13" s="453"/>
      <c r="J13" s="453"/>
      <c r="K13" s="453"/>
      <c r="L13" s="453"/>
      <c r="M13" s="453"/>
      <c r="N13" s="453"/>
      <c r="O13" s="453"/>
    </row>
    <row r="14" spans="1:15" ht="53.25" customHeight="1" x14ac:dyDescent="0.25">
      <c r="A14" s="47"/>
      <c r="B14" s="57" t="s">
        <v>79</v>
      </c>
      <c r="C14" s="128">
        <v>884389959</v>
      </c>
      <c r="D14" s="451"/>
      <c r="E14" s="451"/>
      <c r="F14" s="451"/>
      <c r="G14" s="445" t="s">
        <v>80</v>
      </c>
      <c r="H14" s="447">
        <v>3479706035</v>
      </c>
      <c r="I14" s="445" t="s">
        <v>80</v>
      </c>
      <c r="J14" s="447">
        <v>4275514624.7800002</v>
      </c>
      <c r="K14" s="445" t="s">
        <v>80</v>
      </c>
      <c r="L14" s="447">
        <v>4532045502.2667999</v>
      </c>
      <c r="M14" s="445" t="s">
        <v>80</v>
      </c>
      <c r="N14" s="447">
        <v>4803968232.4028091</v>
      </c>
      <c r="O14" s="447">
        <f>+N14+L14+J14+H14</f>
        <v>17091234394.44961</v>
      </c>
    </row>
    <row r="15" spans="1:15" ht="68.25" customHeight="1" x14ac:dyDescent="0.25">
      <c r="A15" s="47"/>
      <c r="B15" s="57" t="s">
        <v>81</v>
      </c>
      <c r="C15" s="128">
        <v>836778811</v>
      </c>
      <c r="D15" s="451"/>
      <c r="E15" s="451"/>
      <c r="F15" s="451"/>
      <c r="G15" s="446"/>
      <c r="H15" s="448"/>
      <c r="I15" s="446"/>
      <c r="J15" s="448"/>
      <c r="K15" s="446"/>
      <c r="L15" s="448"/>
      <c r="M15" s="446"/>
      <c r="N15" s="448"/>
      <c r="O15" s="448"/>
    </row>
    <row r="16" spans="1:15" ht="53.25" customHeight="1" x14ac:dyDescent="0.25">
      <c r="A16" s="47"/>
      <c r="B16" s="57" t="s">
        <v>82</v>
      </c>
      <c r="C16" s="128">
        <v>836778811</v>
      </c>
      <c r="D16" s="452"/>
      <c r="E16" s="452"/>
      <c r="F16" s="452"/>
      <c r="G16" s="446"/>
      <c r="H16" s="448"/>
      <c r="I16" s="446"/>
      <c r="J16" s="448"/>
      <c r="K16" s="446"/>
      <c r="L16" s="448"/>
      <c r="M16" s="446"/>
      <c r="N16" s="448"/>
      <c r="O16" s="448">
        <f t="shared" si="0"/>
        <v>0</v>
      </c>
    </row>
    <row r="17" spans="1:20" ht="53.25" customHeight="1" x14ac:dyDescent="0.25">
      <c r="A17" s="47"/>
      <c r="B17" s="48"/>
      <c r="C17" s="129"/>
      <c r="D17" s="130" t="s">
        <v>83</v>
      </c>
      <c r="E17" s="131" t="s">
        <v>84</v>
      </c>
      <c r="F17" s="131" t="s">
        <v>85</v>
      </c>
      <c r="G17" s="132"/>
      <c r="H17" s="133">
        <v>600000000</v>
      </c>
      <c r="I17" s="134" t="s">
        <v>22</v>
      </c>
      <c r="J17" s="133"/>
      <c r="K17" s="135" t="s">
        <v>22</v>
      </c>
      <c r="L17" s="133">
        <v>400000000</v>
      </c>
      <c r="M17" s="133"/>
      <c r="N17" s="133"/>
      <c r="O17" s="136">
        <f>SUM(H17:N17)</f>
        <v>1000000000</v>
      </c>
    </row>
    <row r="18" spans="1:20" s="7" customFormat="1" ht="53.25" customHeight="1" x14ac:dyDescent="0.25">
      <c r="A18" s="137" t="s">
        <v>86</v>
      </c>
      <c r="B18" s="82" t="s">
        <v>87</v>
      </c>
      <c r="C18" s="128">
        <v>1514865449</v>
      </c>
      <c r="D18" s="457" t="s">
        <v>88</v>
      </c>
      <c r="E18" s="460" t="s">
        <v>89</v>
      </c>
      <c r="F18" s="460" t="s">
        <v>90</v>
      </c>
      <c r="G18" s="138" t="s">
        <v>30</v>
      </c>
      <c r="H18" s="139">
        <v>3603683290.3000002</v>
      </c>
      <c r="I18" s="140" t="s">
        <v>30</v>
      </c>
      <c r="J18" s="139">
        <v>3693775372.6325002</v>
      </c>
      <c r="K18" s="140" t="s">
        <v>30</v>
      </c>
      <c r="L18" s="139">
        <v>3546167298.0941596</v>
      </c>
      <c r="M18" s="140" t="s">
        <v>30</v>
      </c>
      <c r="N18" s="139">
        <v>3346167298.0941601</v>
      </c>
      <c r="O18" s="141">
        <f>+N18+L18+J18+H18</f>
        <v>14189793259.120819</v>
      </c>
      <c r="Q18" s="142"/>
    </row>
    <row r="19" spans="1:20" ht="53.25" customHeight="1" x14ac:dyDescent="0.25">
      <c r="A19" s="47"/>
      <c r="B19" s="57" t="s">
        <v>91</v>
      </c>
      <c r="C19" s="143">
        <v>610805612</v>
      </c>
      <c r="D19" s="458"/>
      <c r="E19" s="369"/>
      <c r="F19" s="369"/>
      <c r="G19" s="138" t="s">
        <v>30</v>
      </c>
      <c r="H19" s="144">
        <v>1536877058.7700002</v>
      </c>
      <c r="I19" s="140" t="s">
        <v>30</v>
      </c>
      <c r="J19" s="139">
        <v>1575298985.2392502</v>
      </c>
      <c r="K19" s="140" t="s">
        <v>30</v>
      </c>
      <c r="L19" s="139">
        <v>1761593843.2336438</v>
      </c>
      <c r="M19" s="140" t="s">
        <v>30</v>
      </c>
      <c r="N19" s="139">
        <v>1661593843.23364</v>
      </c>
      <c r="O19" s="141">
        <f t="shared" ref="O19:O35" si="1">+N19+L19+J19+H19</f>
        <v>6535363730.4765339</v>
      </c>
      <c r="Q19" s="120"/>
      <c r="T19" s="72"/>
    </row>
    <row r="20" spans="1:20" ht="53.25" customHeight="1" x14ac:dyDescent="0.25">
      <c r="A20" s="47"/>
      <c r="B20" s="57" t="s">
        <v>92</v>
      </c>
      <c r="C20" s="143">
        <v>11955784</v>
      </c>
      <c r="D20" s="458"/>
      <c r="E20" s="369"/>
      <c r="F20" s="369"/>
      <c r="G20" s="138" t="s">
        <v>30</v>
      </c>
      <c r="H20" s="139">
        <v>24328138.370000001</v>
      </c>
      <c r="I20" s="140" t="s">
        <v>30</v>
      </c>
      <c r="J20" s="139">
        <v>24936341.82925</v>
      </c>
      <c r="K20" s="140" t="s">
        <v>30</v>
      </c>
      <c r="L20" s="139">
        <v>27885313.613977104</v>
      </c>
      <c r="M20" s="140" t="s">
        <v>30</v>
      </c>
      <c r="N20" s="139">
        <v>27885313.613977104</v>
      </c>
      <c r="O20" s="141">
        <f t="shared" si="1"/>
        <v>105035107.42720422</v>
      </c>
      <c r="Q20" s="120"/>
      <c r="T20" s="72"/>
    </row>
    <row r="21" spans="1:20" ht="53.25" customHeight="1" x14ac:dyDescent="0.25">
      <c r="A21" s="47"/>
      <c r="B21" s="57" t="s">
        <v>93</v>
      </c>
      <c r="C21" s="143">
        <v>386570381</v>
      </c>
      <c r="D21" s="458"/>
      <c r="E21" s="369"/>
      <c r="F21" s="369"/>
      <c r="G21" s="138" t="s">
        <v>30</v>
      </c>
      <c r="H21" s="139">
        <v>711586812.42000008</v>
      </c>
      <c r="I21" s="140" t="s">
        <v>30</v>
      </c>
      <c r="J21" s="139">
        <v>729376482.73049998</v>
      </c>
      <c r="K21" s="140" t="s">
        <v>30</v>
      </c>
      <c r="L21" s="139">
        <v>815632545.57820892</v>
      </c>
      <c r="M21" s="140" t="s">
        <v>30</v>
      </c>
      <c r="N21" s="139">
        <v>815632545.57820892</v>
      </c>
      <c r="O21" s="141">
        <f t="shared" si="1"/>
        <v>3072228386.3069181</v>
      </c>
      <c r="Q21" s="120"/>
      <c r="T21" s="72"/>
    </row>
    <row r="22" spans="1:20" ht="53.25" customHeight="1" x14ac:dyDescent="0.25">
      <c r="A22" s="47"/>
      <c r="B22" s="57" t="s">
        <v>94</v>
      </c>
      <c r="C22" s="143">
        <v>6522816</v>
      </c>
      <c r="D22" s="458"/>
      <c r="E22" s="369"/>
      <c r="F22" s="369"/>
      <c r="G22" s="138" t="s">
        <v>30</v>
      </c>
      <c r="H22" s="139">
        <v>280676155.40000004</v>
      </c>
      <c r="I22" s="140" t="s">
        <v>30</v>
      </c>
      <c r="J22" s="139">
        <v>287693059.28500003</v>
      </c>
      <c r="K22" s="140" t="s">
        <v>30</v>
      </c>
      <c r="L22" s="139">
        <v>321715640.47604412</v>
      </c>
      <c r="M22" s="140" t="s">
        <v>30</v>
      </c>
      <c r="N22" s="139">
        <v>321715640.47604412</v>
      </c>
      <c r="O22" s="141">
        <f t="shared" si="1"/>
        <v>1211800495.6370883</v>
      </c>
      <c r="Q22" s="120"/>
    </row>
    <row r="23" spans="1:20" ht="53.25" customHeight="1" x14ac:dyDescent="0.25">
      <c r="A23" s="47"/>
      <c r="B23" s="57" t="s">
        <v>95</v>
      </c>
      <c r="C23" s="143">
        <v>13589200</v>
      </c>
      <c r="D23" s="458"/>
      <c r="E23" s="369"/>
      <c r="F23" s="369"/>
      <c r="G23" s="138" t="s">
        <v>30</v>
      </c>
      <c r="H23" s="139">
        <v>582982272.98000002</v>
      </c>
      <c r="I23" s="140" t="s">
        <v>30</v>
      </c>
      <c r="J23" s="139">
        <v>597556829.80449998</v>
      </c>
      <c r="K23" s="140" t="s">
        <v>30</v>
      </c>
      <c r="L23" s="139">
        <v>668223900.4971801</v>
      </c>
      <c r="M23" s="140" t="s">
        <v>30</v>
      </c>
      <c r="N23" s="139">
        <v>668223900.4971801</v>
      </c>
      <c r="O23" s="141">
        <f t="shared" si="1"/>
        <v>2516986903.7788601</v>
      </c>
      <c r="Q23" s="120"/>
    </row>
    <row r="24" spans="1:20" ht="53.25" customHeight="1" x14ac:dyDescent="0.25">
      <c r="A24" s="47"/>
      <c r="B24" s="57" t="s">
        <v>96</v>
      </c>
      <c r="C24" s="143">
        <v>109557800</v>
      </c>
      <c r="D24" s="458"/>
      <c r="E24" s="369"/>
      <c r="F24" s="369"/>
      <c r="G24" s="138" t="s">
        <v>30</v>
      </c>
      <c r="H24" s="139">
        <v>277226349</v>
      </c>
      <c r="I24" s="140" t="s">
        <v>30</v>
      </c>
      <c r="J24" s="139">
        <v>284157007.72499996</v>
      </c>
      <c r="K24" s="140" t="s">
        <v>30</v>
      </c>
      <c r="L24" s="139">
        <v>317761415.45855844</v>
      </c>
      <c r="M24" s="140" t="s">
        <v>30</v>
      </c>
      <c r="N24" s="139">
        <v>317761415.45855844</v>
      </c>
      <c r="O24" s="141">
        <f t="shared" si="1"/>
        <v>1196906187.6421168</v>
      </c>
      <c r="Q24" s="120"/>
    </row>
    <row r="25" spans="1:20" ht="53.25" customHeight="1" x14ac:dyDescent="0.25">
      <c r="A25" s="47"/>
      <c r="B25" s="57" t="s">
        <v>97</v>
      </c>
      <c r="C25" s="101">
        <v>13729300</v>
      </c>
      <c r="D25" s="458"/>
      <c r="E25" s="369"/>
      <c r="F25" s="369"/>
      <c r="G25" s="138" t="s">
        <v>30</v>
      </c>
      <c r="H25" s="139">
        <v>34728272</v>
      </c>
      <c r="I25" s="140" t="s">
        <v>30</v>
      </c>
      <c r="J25" s="139">
        <v>35596478.799999997</v>
      </c>
      <c r="K25" s="140" t="s">
        <v>30</v>
      </c>
      <c r="L25" s="139">
        <v>39806118.382887997</v>
      </c>
      <c r="M25" s="140" t="s">
        <v>30</v>
      </c>
      <c r="N25" s="139">
        <v>39806118.382887997</v>
      </c>
      <c r="O25" s="141">
        <f t="shared" si="1"/>
        <v>149936987.56577599</v>
      </c>
      <c r="Q25" s="120"/>
    </row>
    <row r="26" spans="1:20" ht="53.25" customHeight="1" x14ac:dyDescent="0.25">
      <c r="A26" s="47"/>
      <c r="B26" s="57" t="s">
        <v>98</v>
      </c>
      <c r="C26" s="101">
        <v>13729300</v>
      </c>
      <c r="D26" s="458"/>
      <c r="E26" s="369"/>
      <c r="F26" s="369"/>
      <c r="G26" s="138" t="s">
        <v>30</v>
      </c>
      <c r="H26" s="139">
        <v>34728272</v>
      </c>
      <c r="I26" s="140" t="s">
        <v>30</v>
      </c>
      <c r="J26" s="139">
        <v>35596478.799999997</v>
      </c>
      <c r="K26" s="140" t="s">
        <v>30</v>
      </c>
      <c r="L26" s="139">
        <v>39806118.382887997</v>
      </c>
      <c r="M26" s="140" t="s">
        <v>30</v>
      </c>
      <c r="N26" s="139">
        <v>39806118.382887997</v>
      </c>
      <c r="O26" s="141">
        <f t="shared" si="1"/>
        <v>149936987.56577599</v>
      </c>
      <c r="Q26" s="120"/>
    </row>
    <row r="27" spans="1:20" ht="53.25" customHeight="1" x14ac:dyDescent="0.25">
      <c r="A27" s="47"/>
      <c r="B27" s="57" t="s">
        <v>99</v>
      </c>
      <c r="C27" s="101">
        <v>27419600</v>
      </c>
      <c r="D27" s="458"/>
      <c r="E27" s="369"/>
      <c r="F27" s="369"/>
      <c r="G27" s="138" t="s">
        <v>30</v>
      </c>
      <c r="H27" s="139">
        <v>69372614</v>
      </c>
      <c r="I27" s="140" t="s">
        <v>30</v>
      </c>
      <c r="J27" s="139">
        <v>71106929.349999994</v>
      </c>
      <c r="K27" s="140" t="s">
        <v>30</v>
      </c>
      <c r="L27" s="139">
        <v>79516034.81493099</v>
      </c>
      <c r="M27" s="140" t="s">
        <v>30</v>
      </c>
      <c r="N27" s="139">
        <v>79516034.81493099</v>
      </c>
      <c r="O27" s="141">
        <f t="shared" si="1"/>
        <v>299511612.97986197</v>
      </c>
      <c r="Q27" s="120"/>
    </row>
    <row r="28" spans="1:20" ht="20.25" customHeight="1" x14ac:dyDescent="0.25">
      <c r="A28" s="56"/>
      <c r="B28" s="57" t="s">
        <v>100</v>
      </c>
      <c r="C28" s="101">
        <v>82175200</v>
      </c>
      <c r="D28" s="458"/>
      <c r="E28" s="369"/>
      <c r="F28" s="369"/>
      <c r="G28" s="138" t="s">
        <v>30</v>
      </c>
      <c r="H28" s="139">
        <v>207932433.00000003</v>
      </c>
      <c r="I28" s="140" t="s">
        <v>30</v>
      </c>
      <c r="J28" s="139">
        <v>213130743.82500002</v>
      </c>
      <c r="K28" s="140" t="s">
        <v>30</v>
      </c>
      <c r="L28" s="139">
        <v>238335585.58974454</v>
      </c>
      <c r="M28" s="140" t="s">
        <v>30</v>
      </c>
      <c r="N28" s="139">
        <v>238335585.58974454</v>
      </c>
      <c r="O28" s="141">
        <f t="shared" si="1"/>
        <v>897734348.00448906</v>
      </c>
      <c r="Q28" s="120"/>
    </row>
    <row r="29" spans="1:20" ht="20.25" customHeight="1" x14ac:dyDescent="0.25">
      <c r="A29" s="56"/>
      <c r="B29" s="57" t="s">
        <v>101</v>
      </c>
      <c r="C29" s="101">
        <v>222561210</v>
      </c>
      <c r="D29" s="458"/>
      <c r="E29" s="369"/>
      <c r="F29" s="369"/>
      <c r="G29" s="138" t="s">
        <v>30</v>
      </c>
      <c r="H29" s="139">
        <v>525305603.14000005</v>
      </c>
      <c r="I29" s="140" t="s">
        <v>30</v>
      </c>
      <c r="J29" s="139">
        <v>538438243.21850002</v>
      </c>
      <c r="K29" s="140" t="s">
        <v>30</v>
      </c>
      <c r="L29" s="139">
        <v>602113949.86151981</v>
      </c>
      <c r="M29" s="140" t="s">
        <v>30</v>
      </c>
      <c r="N29" s="139">
        <v>602113949.86151981</v>
      </c>
      <c r="O29" s="141">
        <f t="shared" si="1"/>
        <v>2267971746.0815396</v>
      </c>
      <c r="Q29" s="120"/>
    </row>
    <row r="30" spans="1:20" ht="20.25" customHeight="1" x14ac:dyDescent="0.25">
      <c r="A30" s="56"/>
      <c r="B30" s="57" t="s">
        <v>102</v>
      </c>
      <c r="C30" s="101">
        <v>256340964</v>
      </c>
      <c r="D30" s="458"/>
      <c r="E30" s="369"/>
      <c r="F30" s="369"/>
      <c r="G30" s="138" t="s">
        <v>30</v>
      </c>
      <c r="H30" s="139">
        <v>636599996.46000004</v>
      </c>
      <c r="I30" s="140" t="s">
        <v>30</v>
      </c>
      <c r="J30" s="139">
        <v>652514996.37150002</v>
      </c>
      <c r="K30" s="140" t="s">
        <v>30</v>
      </c>
      <c r="L30" s="139">
        <v>729681419.84239352</v>
      </c>
      <c r="M30" s="140" t="s">
        <v>30</v>
      </c>
      <c r="N30" s="139">
        <v>729681419.84239352</v>
      </c>
      <c r="O30" s="141">
        <f t="shared" si="1"/>
        <v>2748477832.5162868</v>
      </c>
      <c r="Q30" s="120"/>
    </row>
    <row r="31" spans="1:20" ht="20.25" customHeight="1" x14ac:dyDescent="0.25">
      <c r="A31" s="56"/>
      <c r="B31" s="57" t="s">
        <v>103</v>
      </c>
      <c r="C31" s="101">
        <v>263032646</v>
      </c>
      <c r="D31" s="458"/>
      <c r="E31" s="369"/>
      <c r="F31" s="369"/>
      <c r="G31" s="138" t="s">
        <v>30</v>
      </c>
      <c r="H31" s="139">
        <v>552580530.35000002</v>
      </c>
      <c r="I31" s="140" t="s">
        <v>30</v>
      </c>
      <c r="J31" s="139">
        <v>566395043.60874999</v>
      </c>
      <c r="K31" s="140" t="s">
        <v>30</v>
      </c>
      <c r="L31" s="139">
        <v>633376921.46592081</v>
      </c>
      <c r="M31" s="140" t="s">
        <v>30</v>
      </c>
      <c r="N31" s="139">
        <v>633376921.46592081</v>
      </c>
      <c r="O31" s="141">
        <f t="shared" si="1"/>
        <v>2385729416.8905916</v>
      </c>
      <c r="Q31" s="120"/>
    </row>
    <row r="32" spans="1:20" ht="20.25" customHeight="1" x14ac:dyDescent="0.25">
      <c r="A32" s="56"/>
      <c r="B32" s="57" t="s">
        <v>104</v>
      </c>
      <c r="C32" s="101"/>
      <c r="D32" s="458"/>
      <c r="E32" s="369"/>
      <c r="F32" s="369"/>
      <c r="G32" s="138" t="s">
        <v>30</v>
      </c>
      <c r="H32" s="139">
        <v>269329539.89000005</v>
      </c>
      <c r="I32" s="140" t="s">
        <v>30</v>
      </c>
      <c r="J32" s="139">
        <v>276062778.38725001</v>
      </c>
      <c r="K32" s="140" t="s">
        <v>30</v>
      </c>
      <c r="L32" s="139">
        <v>308709962.55932617</v>
      </c>
      <c r="M32" s="140" t="s">
        <v>30</v>
      </c>
      <c r="N32" s="139">
        <v>308709962.55932617</v>
      </c>
      <c r="O32" s="141">
        <f t="shared" si="1"/>
        <v>1162812243.3959024</v>
      </c>
      <c r="Q32" s="120"/>
    </row>
    <row r="33" spans="1:17" ht="20.25" customHeight="1" x14ac:dyDescent="0.25">
      <c r="A33" s="56"/>
      <c r="B33" s="57" t="s">
        <v>105</v>
      </c>
      <c r="C33" s="101">
        <v>17062229</v>
      </c>
      <c r="D33" s="458"/>
      <c r="E33" s="369"/>
      <c r="F33" s="369"/>
      <c r="G33" s="138" t="s">
        <v>30</v>
      </c>
      <c r="H33" s="139">
        <v>110412792.60000001</v>
      </c>
      <c r="I33" s="140" t="s">
        <v>30</v>
      </c>
      <c r="J33" s="139">
        <v>113173112.41500001</v>
      </c>
      <c r="K33" s="140" t="s">
        <v>30</v>
      </c>
      <c r="L33" s="139">
        <v>126556964.6891979</v>
      </c>
      <c r="M33" s="140" t="s">
        <v>30</v>
      </c>
      <c r="N33" s="139">
        <v>126556964.6891979</v>
      </c>
      <c r="O33" s="141">
        <f t="shared" si="1"/>
        <v>476699834.39339584</v>
      </c>
      <c r="Q33" s="120"/>
    </row>
    <row r="34" spans="1:17" ht="20.25" customHeight="1" x14ac:dyDescent="0.25">
      <c r="A34" s="56"/>
      <c r="B34" s="57" t="s">
        <v>106</v>
      </c>
      <c r="C34" s="101">
        <v>22348721</v>
      </c>
      <c r="D34" s="458"/>
      <c r="E34" s="369"/>
      <c r="F34" s="369"/>
      <c r="G34" s="138" t="s">
        <v>30</v>
      </c>
      <c r="H34" s="139">
        <v>38854318.760000005</v>
      </c>
      <c r="I34" s="140" t="s">
        <v>30</v>
      </c>
      <c r="J34" s="139">
        <v>39825676.729000002</v>
      </c>
      <c r="K34" s="140" t="s">
        <v>30</v>
      </c>
      <c r="L34" s="139">
        <v>44535461.258971542</v>
      </c>
      <c r="M34" s="140" t="s">
        <v>30</v>
      </c>
      <c r="N34" s="139">
        <v>44535461.258971542</v>
      </c>
      <c r="O34" s="141">
        <f t="shared" si="1"/>
        <v>167750918.00694311</v>
      </c>
      <c r="Q34" s="120"/>
    </row>
    <row r="35" spans="1:17" ht="20.25" customHeight="1" x14ac:dyDescent="0.25">
      <c r="A35" s="56"/>
      <c r="B35" s="57" t="s">
        <v>107</v>
      </c>
      <c r="C35" s="101">
        <v>28266714</v>
      </c>
      <c r="D35" s="458"/>
      <c r="E35" s="370"/>
      <c r="F35" s="370"/>
      <c r="G35" s="138" t="s">
        <v>30</v>
      </c>
      <c r="H35" s="139">
        <v>43006415.43</v>
      </c>
      <c r="I35" s="140" t="s">
        <v>30</v>
      </c>
      <c r="J35" s="139">
        <v>44081575.815749995</v>
      </c>
      <c r="K35" s="140" t="s">
        <v>30</v>
      </c>
      <c r="L35" s="139">
        <v>49294662.971720591</v>
      </c>
      <c r="M35" s="140" t="s">
        <v>30</v>
      </c>
      <c r="N35" s="139">
        <v>49294662.971720591</v>
      </c>
      <c r="O35" s="141">
        <f t="shared" si="1"/>
        <v>185677317.18919119</v>
      </c>
      <c r="Q35" s="120"/>
    </row>
    <row r="36" spans="1:17" s="7" customFormat="1" ht="42.75" customHeight="1" x14ac:dyDescent="0.25">
      <c r="A36" s="145" t="s">
        <v>108</v>
      </c>
      <c r="B36" s="82" t="s">
        <v>109</v>
      </c>
      <c r="C36" s="58">
        <v>15000872421</v>
      </c>
      <c r="D36" s="458"/>
      <c r="E36" s="461" t="s">
        <v>110</v>
      </c>
      <c r="F36" s="461" t="s">
        <v>111</v>
      </c>
      <c r="G36" s="146" t="s">
        <v>30</v>
      </c>
      <c r="H36" s="147">
        <v>34790471381.940002</v>
      </c>
      <c r="I36" s="148" t="s">
        <v>30</v>
      </c>
      <c r="J36" s="147">
        <v>35654935128.313499</v>
      </c>
      <c r="K36" s="148" t="s">
        <v>30</v>
      </c>
      <c r="L36" s="147">
        <v>35557070655.991753</v>
      </c>
      <c r="M36" s="148" t="s">
        <v>30</v>
      </c>
      <c r="N36" s="147">
        <v>35357070655.991798</v>
      </c>
      <c r="O36" s="149">
        <f>+N36+L36+J36+H36</f>
        <v>141359547822.23706</v>
      </c>
      <c r="Q36" s="142"/>
    </row>
    <row r="37" spans="1:17" ht="42.75" customHeight="1" x14ac:dyDescent="0.25">
      <c r="A37" s="150"/>
      <c r="B37" s="57" t="s">
        <v>112</v>
      </c>
      <c r="C37" s="101"/>
      <c r="D37" s="458"/>
      <c r="E37" s="462"/>
      <c r="F37" s="462"/>
      <c r="G37" s="146" t="s">
        <v>30</v>
      </c>
      <c r="H37" s="147">
        <v>1710326.6300000001</v>
      </c>
      <c r="I37" s="148" t="s">
        <v>30</v>
      </c>
      <c r="J37" s="147">
        <v>1753084.79575</v>
      </c>
      <c r="K37" s="148" t="s">
        <v>30</v>
      </c>
      <c r="L37" s="147">
        <v>1960404.6036953949</v>
      </c>
      <c r="M37" s="148" t="s">
        <v>30</v>
      </c>
      <c r="N37" s="147">
        <v>1960404.6036953949</v>
      </c>
      <c r="O37" s="149">
        <f t="shared" ref="O37:O56" si="2">+N37+L37+J37+H37</f>
        <v>7384220.6331407903</v>
      </c>
      <c r="Q37" s="120"/>
    </row>
    <row r="38" spans="1:17" ht="42.75" customHeight="1" x14ac:dyDescent="0.25">
      <c r="A38" s="150"/>
      <c r="B38" s="57" t="s">
        <v>113</v>
      </c>
      <c r="C38" s="101">
        <v>347342069</v>
      </c>
      <c r="D38" s="458"/>
      <c r="E38" s="462"/>
      <c r="F38" s="462"/>
      <c r="G38" s="146" t="s">
        <v>30</v>
      </c>
      <c r="H38" s="147">
        <v>966902028.28999996</v>
      </c>
      <c r="I38" s="148" t="s">
        <v>30</v>
      </c>
      <c r="J38" s="147">
        <v>996372616.97749996</v>
      </c>
      <c r="K38" s="148" t="s">
        <v>30</v>
      </c>
      <c r="L38" s="147">
        <v>1101754693.3177037</v>
      </c>
      <c r="M38" s="148" t="s">
        <v>30</v>
      </c>
      <c r="N38" s="147">
        <v>901754693.31769991</v>
      </c>
      <c r="O38" s="149">
        <f t="shared" si="2"/>
        <v>3966784031.9029036</v>
      </c>
      <c r="Q38" s="120"/>
    </row>
    <row r="39" spans="1:17" ht="42.75" customHeight="1" x14ac:dyDescent="0.25">
      <c r="A39" s="150"/>
      <c r="B39" s="57" t="s">
        <v>114</v>
      </c>
      <c r="C39" s="101">
        <v>1964515</v>
      </c>
      <c r="D39" s="458"/>
      <c r="E39" s="462"/>
      <c r="F39" s="462"/>
      <c r="G39" s="146" t="s">
        <v>30</v>
      </c>
      <c r="H39" s="147">
        <v>11137035.760000002</v>
      </c>
      <c r="I39" s="148" t="s">
        <v>30</v>
      </c>
      <c r="J39" s="147">
        <v>11415461.654000001</v>
      </c>
      <c r="K39" s="148" t="s">
        <v>30</v>
      </c>
      <c r="L39" s="147">
        <v>12765454.149202041</v>
      </c>
      <c r="M39" s="148" t="s">
        <v>30</v>
      </c>
      <c r="N39" s="147">
        <v>12765454.149202041</v>
      </c>
      <c r="O39" s="149">
        <f t="shared" si="2"/>
        <v>48083405.712404087</v>
      </c>
      <c r="Q39" s="120"/>
    </row>
    <row r="40" spans="1:17" ht="42.75" customHeight="1" x14ac:dyDescent="0.25">
      <c r="A40" s="150"/>
      <c r="B40" s="57" t="s">
        <v>115</v>
      </c>
      <c r="C40" s="101">
        <v>3393650</v>
      </c>
      <c r="D40" s="458"/>
      <c r="E40" s="462"/>
      <c r="F40" s="462"/>
      <c r="G40" s="146" t="s">
        <v>30</v>
      </c>
      <c r="H40" s="147">
        <v>9978984.8800000008</v>
      </c>
      <c r="I40" s="148" t="s">
        <v>30</v>
      </c>
      <c r="J40" s="147">
        <v>10228459.502</v>
      </c>
      <c r="K40" s="148" t="s">
        <v>30</v>
      </c>
      <c r="L40" s="147">
        <v>11438077.122706521</v>
      </c>
      <c r="M40" s="148" t="s">
        <v>30</v>
      </c>
      <c r="N40" s="147">
        <v>11438077.122706521</v>
      </c>
      <c r="O40" s="149">
        <f t="shared" si="2"/>
        <v>43083598.627413042</v>
      </c>
      <c r="Q40" s="120"/>
    </row>
    <row r="41" spans="1:17" ht="42.75" customHeight="1" x14ac:dyDescent="0.25">
      <c r="A41" s="150"/>
      <c r="B41" s="57" t="s">
        <v>116</v>
      </c>
      <c r="C41" s="101">
        <v>3408803307</v>
      </c>
      <c r="D41" s="458"/>
      <c r="E41" s="462"/>
      <c r="F41" s="462"/>
      <c r="G41" s="146" t="s">
        <v>30</v>
      </c>
      <c r="H41" s="147">
        <v>6583457046.500001</v>
      </c>
      <c r="I41" s="148" t="s">
        <v>30</v>
      </c>
      <c r="J41" s="147">
        <v>6748043472.6625004</v>
      </c>
      <c r="K41" s="148" t="s">
        <v>30</v>
      </c>
      <c r="L41" s="147">
        <v>7546067093.7395678</v>
      </c>
      <c r="M41" s="148" t="s">
        <v>30</v>
      </c>
      <c r="N41" s="147">
        <v>7410047093.7395697</v>
      </c>
      <c r="O41" s="149">
        <f t="shared" si="2"/>
        <v>28287614706.64164</v>
      </c>
      <c r="Q41" s="120"/>
    </row>
    <row r="42" spans="1:17" ht="42.75" customHeight="1" x14ac:dyDescent="0.25">
      <c r="A42" s="150"/>
      <c r="B42" s="57" t="s">
        <v>117</v>
      </c>
      <c r="C42" s="101">
        <v>73427296</v>
      </c>
      <c r="D42" s="458"/>
      <c r="E42" s="462"/>
      <c r="F42" s="462"/>
      <c r="G42" s="146" t="s">
        <v>30</v>
      </c>
      <c r="H42" s="147">
        <v>1931395788.7800002</v>
      </c>
      <c r="I42" s="148" t="s">
        <v>30</v>
      </c>
      <c r="J42" s="147">
        <v>1979680683.4995</v>
      </c>
      <c r="K42" s="148" t="s">
        <v>30</v>
      </c>
      <c r="L42" s="147">
        <v>2213797721.1301508</v>
      </c>
      <c r="M42" s="148" t="s">
        <v>30</v>
      </c>
      <c r="N42" s="147">
        <v>2213797721.1301508</v>
      </c>
      <c r="O42" s="149">
        <f t="shared" si="2"/>
        <v>8338671914.5398026</v>
      </c>
      <c r="Q42" s="120"/>
    </row>
    <row r="43" spans="1:17" ht="42.75" customHeight="1" x14ac:dyDescent="0.25">
      <c r="A43" s="150"/>
      <c r="B43" s="57" t="s">
        <v>118</v>
      </c>
      <c r="C43" s="101">
        <v>166806988</v>
      </c>
      <c r="D43" s="458"/>
      <c r="E43" s="462"/>
      <c r="F43" s="462"/>
      <c r="G43" s="146" t="s">
        <v>30</v>
      </c>
      <c r="H43" s="147">
        <v>4202299057.2400002</v>
      </c>
      <c r="I43" s="148" t="s">
        <v>30</v>
      </c>
      <c r="J43" s="147">
        <v>4307356533.6709995</v>
      </c>
      <c r="K43" s="148" t="s">
        <v>30</v>
      </c>
      <c r="L43" s="147">
        <v>4816744517.3429317</v>
      </c>
      <c r="M43" s="148" t="s">
        <v>30</v>
      </c>
      <c r="N43" s="147">
        <v>4816744517.3429317</v>
      </c>
      <c r="O43" s="149">
        <f t="shared" si="2"/>
        <v>18143144625.596863</v>
      </c>
      <c r="Q43" s="120"/>
    </row>
    <row r="44" spans="1:17" ht="42.75" customHeight="1" x14ac:dyDescent="0.25">
      <c r="A44" s="150"/>
      <c r="B44" s="57" t="s">
        <v>119</v>
      </c>
      <c r="C44" s="101">
        <v>824749100</v>
      </c>
      <c r="D44" s="458"/>
      <c r="E44" s="462"/>
      <c r="F44" s="462"/>
      <c r="G44" s="146" t="s">
        <v>30</v>
      </c>
      <c r="H44" s="147">
        <v>2027044987.0000002</v>
      </c>
      <c r="I44" s="148" t="s">
        <v>30</v>
      </c>
      <c r="J44" s="147">
        <v>2077721111.675</v>
      </c>
      <c r="K44" s="148" t="s">
        <v>30</v>
      </c>
      <c r="L44" s="147">
        <v>2323432410.3416853</v>
      </c>
      <c r="M44" s="148" t="s">
        <v>30</v>
      </c>
      <c r="N44" s="147">
        <v>2323432410.3416853</v>
      </c>
      <c r="O44" s="149">
        <f t="shared" si="2"/>
        <v>8751630919.3583717</v>
      </c>
      <c r="Q44" s="120"/>
    </row>
    <row r="45" spans="1:17" ht="42.75" customHeight="1" x14ac:dyDescent="0.25">
      <c r="A45" s="150"/>
      <c r="B45" s="150" t="s">
        <v>120</v>
      </c>
      <c r="C45" s="101">
        <v>103488800</v>
      </c>
      <c r="D45" s="458"/>
      <c r="E45" s="462"/>
      <c r="F45" s="462"/>
      <c r="G45" s="146" t="s">
        <v>30</v>
      </c>
      <c r="H45" s="147">
        <v>254156826.00000003</v>
      </c>
      <c r="I45" s="148" t="s">
        <v>30</v>
      </c>
      <c r="J45" s="147">
        <v>260510746.65000001</v>
      </c>
      <c r="K45" s="148" t="s">
        <v>30</v>
      </c>
      <c r="L45" s="147">
        <v>291318747.54882902</v>
      </c>
      <c r="M45" s="148" t="s">
        <v>30</v>
      </c>
      <c r="N45" s="147">
        <v>291318747.54882902</v>
      </c>
      <c r="O45" s="149">
        <f t="shared" si="2"/>
        <v>1097305067.747658</v>
      </c>
      <c r="Q45" s="120"/>
    </row>
    <row r="46" spans="1:17" ht="42.75" customHeight="1" x14ac:dyDescent="0.25">
      <c r="A46" s="150"/>
      <c r="B46" s="150" t="s">
        <v>121</v>
      </c>
      <c r="C46" s="101">
        <v>103488800</v>
      </c>
      <c r="D46" s="458"/>
      <c r="E46" s="462"/>
      <c r="F46" s="462"/>
      <c r="G46" s="146" t="s">
        <v>30</v>
      </c>
      <c r="H46" s="147">
        <v>254156826.00000003</v>
      </c>
      <c r="I46" s="148" t="s">
        <v>30</v>
      </c>
      <c r="J46" s="147">
        <v>260510746.65000001</v>
      </c>
      <c r="K46" s="148" t="s">
        <v>30</v>
      </c>
      <c r="L46" s="147">
        <v>291318747.54882902</v>
      </c>
      <c r="M46" s="148" t="s">
        <v>30</v>
      </c>
      <c r="N46" s="147">
        <v>291318747.54882902</v>
      </c>
      <c r="O46" s="149">
        <f t="shared" si="2"/>
        <v>1097305067.747658</v>
      </c>
      <c r="Q46" s="120"/>
    </row>
    <row r="47" spans="1:17" ht="42.75" customHeight="1" x14ac:dyDescent="0.25">
      <c r="A47" s="150"/>
      <c r="B47" s="150" t="s">
        <v>122</v>
      </c>
      <c r="C47" s="101">
        <v>618664600</v>
      </c>
      <c r="D47" s="458"/>
      <c r="E47" s="462"/>
      <c r="F47" s="462"/>
      <c r="G47" s="146" t="s">
        <v>30</v>
      </c>
      <c r="H47" s="147">
        <v>1520442199</v>
      </c>
      <c r="I47" s="148" t="s">
        <v>30</v>
      </c>
      <c r="J47" s="147">
        <v>1558453253.9749999</v>
      </c>
      <c r="K47" s="148" t="s">
        <v>30</v>
      </c>
      <c r="L47" s="147">
        <v>1742755935.7900832</v>
      </c>
      <c r="M47" s="148" t="s">
        <v>30</v>
      </c>
      <c r="N47" s="147">
        <v>1742755935.7900832</v>
      </c>
      <c r="O47" s="149">
        <f t="shared" si="2"/>
        <v>6564407324.5551662</v>
      </c>
      <c r="Q47" s="120"/>
    </row>
    <row r="48" spans="1:17" ht="42.75" customHeight="1" x14ac:dyDescent="0.25">
      <c r="A48" s="150"/>
      <c r="B48" s="150" t="s">
        <v>123</v>
      </c>
      <c r="C48" s="101">
        <v>1665449666</v>
      </c>
      <c r="D48" s="458"/>
      <c r="E48" s="462"/>
      <c r="F48" s="462"/>
      <c r="G48" s="146" t="s">
        <v>30</v>
      </c>
      <c r="H48" s="147">
        <v>3814536873.1700001</v>
      </c>
      <c r="I48" s="148" t="s">
        <v>30</v>
      </c>
      <c r="J48" s="147">
        <v>3909900294.9992499</v>
      </c>
      <c r="K48" s="148" t="s">
        <v>30</v>
      </c>
      <c r="L48" s="147">
        <v>4372285103.8858614</v>
      </c>
      <c r="M48" s="148" t="s">
        <v>30</v>
      </c>
      <c r="N48" s="147">
        <v>4372285103.8858614</v>
      </c>
      <c r="O48" s="149">
        <f t="shared" si="2"/>
        <v>16469007375.940973</v>
      </c>
      <c r="Q48" s="120"/>
    </row>
    <row r="49" spans="1:17" ht="42.75" customHeight="1" x14ac:dyDescent="0.25">
      <c r="A49" s="150"/>
      <c r="B49" s="150" t="s">
        <v>124</v>
      </c>
      <c r="C49" s="101">
        <v>2724261502</v>
      </c>
      <c r="D49" s="458"/>
      <c r="E49" s="462"/>
      <c r="F49" s="462"/>
      <c r="G49" s="146" t="s">
        <v>30</v>
      </c>
      <c r="H49" s="147">
        <v>4647347645.3699999</v>
      </c>
      <c r="I49" s="148" t="s">
        <v>30</v>
      </c>
      <c r="J49" s="147">
        <v>4763531336.5042496</v>
      </c>
      <c r="K49" s="148" t="s">
        <v>30</v>
      </c>
      <c r="L49" s="147">
        <v>5326866552.3592415</v>
      </c>
      <c r="M49" s="148" t="s">
        <v>30</v>
      </c>
      <c r="N49" s="147">
        <v>5326866552.3592415</v>
      </c>
      <c r="O49" s="149">
        <f t="shared" si="2"/>
        <v>20064612086.592731</v>
      </c>
      <c r="Q49" s="120"/>
    </row>
    <row r="50" spans="1:17" ht="42.75" customHeight="1" x14ac:dyDescent="0.25">
      <c r="A50" s="150"/>
      <c r="B50" s="150" t="s">
        <v>125</v>
      </c>
      <c r="C50" s="101">
        <v>2248595507</v>
      </c>
      <c r="D50" s="458"/>
      <c r="E50" s="462"/>
      <c r="F50" s="462"/>
      <c r="G50" s="146" t="s">
        <v>30</v>
      </c>
      <c r="H50" s="147">
        <v>4046960928.1900005</v>
      </c>
      <c r="I50" s="148" t="s">
        <v>30</v>
      </c>
      <c r="J50" s="147">
        <v>4148134951.3947501</v>
      </c>
      <c r="K50" s="148" t="s">
        <v>30</v>
      </c>
      <c r="L50" s="147">
        <v>4638693390.7466936</v>
      </c>
      <c r="M50" s="148" t="s">
        <v>30</v>
      </c>
      <c r="N50" s="147">
        <v>4638693390.7466936</v>
      </c>
      <c r="O50" s="149">
        <f t="shared" si="2"/>
        <v>17472482661.07814</v>
      </c>
      <c r="Q50" s="120"/>
    </row>
    <row r="51" spans="1:17" ht="42.75" customHeight="1" x14ac:dyDescent="0.25">
      <c r="A51" s="150"/>
      <c r="B51" s="150" t="s">
        <v>126</v>
      </c>
      <c r="C51" s="101">
        <v>206504900</v>
      </c>
      <c r="D51" s="458"/>
      <c r="E51" s="462"/>
      <c r="F51" s="462"/>
      <c r="G51" s="146" t="s">
        <v>30</v>
      </c>
      <c r="H51" s="147">
        <v>507409497.00000006</v>
      </c>
      <c r="I51" s="148" t="s">
        <v>30</v>
      </c>
      <c r="J51" s="147">
        <v>520094734.42500001</v>
      </c>
      <c r="K51" s="148" t="s">
        <v>30</v>
      </c>
      <c r="L51" s="147">
        <v>581601137.71810043</v>
      </c>
      <c r="M51" s="148" t="s">
        <v>30</v>
      </c>
      <c r="N51" s="147">
        <v>581601137.71810043</v>
      </c>
      <c r="O51" s="149">
        <f t="shared" si="2"/>
        <v>2190706506.8612008</v>
      </c>
      <c r="Q51" s="120"/>
    </row>
    <row r="52" spans="1:17" ht="42.75" customHeight="1" x14ac:dyDescent="0.25">
      <c r="A52" s="150"/>
      <c r="B52" s="150" t="s">
        <v>127</v>
      </c>
      <c r="C52" s="101">
        <v>25092054</v>
      </c>
      <c r="D52" s="458"/>
      <c r="E52" s="462"/>
      <c r="F52" s="462"/>
      <c r="G52" s="146" t="s">
        <v>30</v>
      </c>
      <c r="H52" s="147">
        <v>1921376855.4000001</v>
      </c>
      <c r="I52" s="148" t="s">
        <v>30</v>
      </c>
      <c r="J52" s="147">
        <v>1969411276.7849998</v>
      </c>
      <c r="K52" s="148" t="s">
        <v>30</v>
      </c>
      <c r="L52" s="147">
        <v>2202313854.377594</v>
      </c>
      <c r="M52" s="148" t="s">
        <v>30</v>
      </c>
      <c r="N52" s="147">
        <v>2202313854.377594</v>
      </c>
      <c r="O52" s="149">
        <f t="shared" si="2"/>
        <v>8295415840.9401875</v>
      </c>
      <c r="Q52" s="120"/>
    </row>
    <row r="53" spans="1:17" ht="42.75" customHeight="1" x14ac:dyDescent="0.25">
      <c r="A53" s="150"/>
      <c r="B53" s="150" t="s">
        <v>128</v>
      </c>
      <c r="C53" s="101">
        <v>164250376</v>
      </c>
      <c r="D53" s="458"/>
      <c r="E53" s="462"/>
      <c r="F53" s="462"/>
      <c r="G53" s="146" t="s">
        <v>30</v>
      </c>
      <c r="H53" s="147">
        <v>1131871434.4000001</v>
      </c>
      <c r="I53" s="148" t="s">
        <v>30</v>
      </c>
      <c r="J53" s="147">
        <v>1160168220.26</v>
      </c>
      <c r="K53" s="148" t="s">
        <v>30</v>
      </c>
      <c r="L53" s="147">
        <v>1297369713.9879477</v>
      </c>
      <c r="M53" s="148" t="s">
        <v>30</v>
      </c>
      <c r="N53" s="147">
        <v>1297369713.9879477</v>
      </c>
      <c r="O53" s="149">
        <f t="shared" si="2"/>
        <v>4886779082.6358948</v>
      </c>
      <c r="Q53" s="120"/>
    </row>
    <row r="54" spans="1:17" ht="42.75" customHeight="1" x14ac:dyDescent="0.25">
      <c r="A54" s="150"/>
      <c r="B54" s="150" t="s">
        <v>129</v>
      </c>
      <c r="C54" s="101">
        <v>156035024</v>
      </c>
      <c r="D54" s="458"/>
      <c r="E54" s="462"/>
      <c r="F54" s="462"/>
      <c r="G54" s="146" t="s">
        <v>30</v>
      </c>
      <c r="H54" s="147">
        <v>150786453.64000002</v>
      </c>
      <c r="I54" s="148" t="s">
        <v>30</v>
      </c>
      <c r="J54" s="147">
        <v>154556114.98100001</v>
      </c>
      <c r="K54" s="148" t="s">
        <v>30</v>
      </c>
      <c r="L54" s="147">
        <v>172833921.13865307</v>
      </c>
      <c r="M54" s="148" t="s">
        <v>30</v>
      </c>
      <c r="N54" s="147">
        <v>172833921.13865307</v>
      </c>
      <c r="O54" s="149">
        <f t="shared" si="2"/>
        <v>651010410.89830613</v>
      </c>
      <c r="Q54" s="120"/>
    </row>
    <row r="55" spans="1:17" ht="42.75" customHeight="1" x14ac:dyDescent="0.25">
      <c r="A55" s="150"/>
      <c r="B55" s="150" t="s">
        <v>130</v>
      </c>
      <c r="C55" s="101">
        <v>27439923</v>
      </c>
      <c r="D55" s="458"/>
      <c r="E55" s="462"/>
      <c r="F55" s="462"/>
      <c r="G55" s="146" t="s">
        <v>30</v>
      </c>
      <c r="H55" s="147">
        <v>76304009.020000011</v>
      </c>
      <c r="I55" s="148" t="s">
        <v>30</v>
      </c>
      <c r="J55" s="147">
        <v>78211609.245499998</v>
      </c>
      <c r="K55" s="148" t="s">
        <v>30</v>
      </c>
      <c r="L55" s="147">
        <v>87460914.154872835</v>
      </c>
      <c r="M55" s="148" t="s">
        <v>30</v>
      </c>
      <c r="N55" s="147">
        <v>87460914.154872835</v>
      </c>
      <c r="O55" s="149">
        <f t="shared" si="2"/>
        <v>329437446.57524568</v>
      </c>
      <c r="Q55" s="120"/>
    </row>
    <row r="56" spans="1:17" ht="42.75" customHeight="1" x14ac:dyDescent="0.25">
      <c r="A56" s="150"/>
      <c r="B56" s="150" t="s">
        <v>131</v>
      </c>
      <c r="C56" s="101">
        <v>320063404</v>
      </c>
      <c r="D56" s="458"/>
      <c r="E56" s="463"/>
      <c r="F56" s="463"/>
      <c r="G56" s="146" t="s">
        <v>30</v>
      </c>
      <c r="H56" s="147">
        <v>398011104.18000001</v>
      </c>
      <c r="I56" s="148" t="s">
        <v>30</v>
      </c>
      <c r="J56" s="147">
        <v>407961381.78449994</v>
      </c>
      <c r="K56" s="148" t="s">
        <v>30</v>
      </c>
      <c r="L56" s="147">
        <v>456206894.79433489</v>
      </c>
      <c r="M56" s="148" t="s">
        <v>30</v>
      </c>
      <c r="N56" s="147">
        <v>456206894.79433489</v>
      </c>
      <c r="O56" s="149">
        <f t="shared" si="2"/>
        <v>1718386275.5531697</v>
      </c>
      <c r="Q56" s="120"/>
    </row>
    <row r="57" spans="1:17" s="7" customFormat="1" ht="42.75" customHeight="1" x14ac:dyDescent="0.25">
      <c r="A57" s="145" t="s">
        <v>132</v>
      </c>
      <c r="B57" s="82" t="s">
        <v>133</v>
      </c>
      <c r="C57" s="58">
        <v>283320851</v>
      </c>
      <c r="D57" s="458"/>
      <c r="E57" s="460" t="s">
        <v>134</v>
      </c>
      <c r="F57" s="460" t="s">
        <v>135</v>
      </c>
      <c r="G57" s="151" t="s">
        <v>30</v>
      </c>
      <c r="H57" s="139">
        <v>717338766.4000001</v>
      </c>
      <c r="I57" s="140" t="s">
        <v>30</v>
      </c>
      <c r="J57" s="139">
        <v>735272235.55999994</v>
      </c>
      <c r="K57" s="140" t="s">
        <v>30</v>
      </c>
      <c r="L57" s="139">
        <v>822225530.13732564</v>
      </c>
      <c r="M57" s="151" t="s">
        <v>30</v>
      </c>
      <c r="N57" s="139">
        <f>772225530.137326+100000000</f>
        <v>872225530.137326</v>
      </c>
      <c r="O57" s="141">
        <f>+N57+L57+J57+H57</f>
        <v>3147062062.2346516</v>
      </c>
      <c r="Q57" s="142"/>
    </row>
    <row r="58" spans="1:17" ht="42.75" customHeight="1" x14ac:dyDescent="0.25">
      <c r="A58" s="150"/>
      <c r="B58" s="57" t="s">
        <v>136</v>
      </c>
      <c r="C58" s="101">
        <v>0</v>
      </c>
      <c r="D58" s="458"/>
      <c r="E58" s="369"/>
      <c r="F58" s="369"/>
      <c r="G58" s="151" t="s">
        <v>30</v>
      </c>
      <c r="H58" s="139">
        <v>2002534.9200000002</v>
      </c>
      <c r="I58" s="139"/>
      <c r="J58" s="139">
        <v>2052598.2930000001</v>
      </c>
      <c r="K58" s="151" t="s">
        <v>30</v>
      </c>
      <c r="L58" s="139">
        <v>2295338.5671301801</v>
      </c>
      <c r="M58" s="151" t="s">
        <v>30</v>
      </c>
      <c r="N58" s="139">
        <v>2295338.5671301801</v>
      </c>
      <c r="O58" s="141">
        <f t="shared" ref="O58:O73" si="3">+N58+L58+J58+H58</f>
        <v>8645810.3472603597</v>
      </c>
      <c r="Q58" s="120"/>
    </row>
    <row r="59" spans="1:17" ht="42.75" customHeight="1" x14ac:dyDescent="0.25">
      <c r="A59" s="150"/>
      <c r="B59" s="57" t="s">
        <v>137</v>
      </c>
      <c r="C59" s="101">
        <v>432583</v>
      </c>
      <c r="D59" s="458"/>
      <c r="E59" s="369"/>
      <c r="F59" s="369"/>
      <c r="G59" s="151" t="s">
        <v>30</v>
      </c>
      <c r="H59" s="139">
        <v>54155368.160000004</v>
      </c>
      <c r="I59" s="139"/>
      <c r="J59" s="139">
        <v>55509252.364</v>
      </c>
      <c r="K59" s="151" t="s">
        <v>30</v>
      </c>
      <c r="L59" s="139">
        <v>62073776.548566639</v>
      </c>
      <c r="M59" s="151" t="s">
        <v>30</v>
      </c>
      <c r="N59" s="139">
        <v>62073776.548566639</v>
      </c>
      <c r="O59" s="141">
        <f t="shared" si="3"/>
        <v>233812173.62113327</v>
      </c>
      <c r="Q59" s="120"/>
    </row>
    <row r="60" spans="1:17" ht="42.75" customHeight="1" x14ac:dyDescent="0.25">
      <c r="A60" s="150"/>
      <c r="B60" s="57" t="s">
        <v>138</v>
      </c>
      <c r="C60" s="101">
        <v>130591</v>
      </c>
      <c r="D60" s="458"/>
      <c r="E60" s="369"/>
      <c r="F60" s="369"/>
      <c r="G60" s="151" t="s">
        <v>30</v>
      </c>
      <c r="H60" s="139">
        <v>35010772.75</v>
      </c>
      <c r="I60" s="139"/>
      <c r="J60" s="139">
        <v>35886042.068749994</v>
      </c>
      <c r="K60" s="151" t="s">
        <v>30</v>
      </c>
      <c r="L60" s="139">
        <v>40129925.403800368</v>
      </c>
      <c r="M60" s="151" t="s">
        <v>30</v>
      </c>
      <c r="N60" s="139">
        <v>40129925.403800368</v>
      </c>
      <c r="O60" s="141">
        <f t="shared" si="3"/>
        <v>151156665.62635073</v>
      </c>
      <c r="Q60" s="120"/>
    </row>
    <row r="61" spans="1:17" ht="42.75" customHeight="1" x14ac:dyDescent="0.25">
      <c r="A61" s="150"/>
      <c r="B61" s="57" t="s">
        <v>139</v>
      </c>
      <c r="C61" s="101">
        <v>992611</v>
      </c>
      <c r="D61" s="458"/>
      <c r="E61" s="369"/>
      <c r="F61" s="369"/>
      <c r="G61" s="151" t="s">
        <v>30</v>
      </c>
      <c r="H61" s="139">
        <v>69826000.590000004</v>
      </c>
      <c r="I61" s="139"/>
      <c r="J61" s="139">
        <v>71571650.604749992</v>
      </c>
      <c r="K61" s="151" t="s">
        <v>30</v>
      </c>
      <c r="L61" s="139">
        <v>80035714.005267724</v>
      </c>
      <c r="M61" s="151" t="s">
        <v>30</v>
      </c>
      <c r="N61" s="139">
        <v>80035714.005267724</v>
      </c>
      <c r="O61" s="141">
        <f t="shared" si="3"/>
        <v>301469079.20528543</v>
      </c>
      <c r="Q61" s="120"/>
    </row>
    <row r="62" spans="1:17" ht="42.75" customHeight="1" x14ac:dyDescent="0.25">
      <c r="A62" s="150"/>
      <c r="B62" s="57" t="s">
        <v>140</v>
      </c>
      <c r="C62" s="101">
        <v>11731600</v>
      </c>
      <c r="D62" s="458"/>
      <c r="E62" s="369"/>
      <c r="F62" s="369"/>
      <c r="G62" s="151" t="s">
        <v>30</v>
      </c>
      <c r="H62" s="139">
        <v>35099853</v>
      </c>
      <c r="I62" s="139"/>
      <c r="J62" s="139">
        <v>35977349.324999996</v>
      </c>
      <c r="K62" s="151" t="s">
        <v>30</v>
      </c>
      <c r="L62" s="139">
        <v>40232030.656174496</v>
      </c>
      <c r="M62" s="151" t="s">
        <v>30</v>
      </c>
      <c r="N62" s="139">
        <v>40232030.656174496</v>
      </c>
      <c r="O62" s="141">
        <f t="shared" si="3"/>
        <v>151541263.63734898</v>
      </c>
      <c r="Q62" s="120"/>
    </row>
    <row r="63" spans="1:17" ht="42.75" customHeight="1" x14ac:dyDescent="0.25">
      <c r="A63" s="150"/>
      <c r="B63" s="57" t="s">
        <v>141</v>
      </c>
      <c r="C63" s="101">
        <v>1472500</v>
      </c>
      <c r="D63" s="458"/>
      <c r="E63" s="369"/>
      <c r="F63" s="369"/>
      <c r="G63" s="151" t="s">
        <v>30</v>
      </c>
      <c r="H63" s="139">
        <v>4406761</v>
      </c>
      <c r="I63" s="139"/>
      <c r="J63" s="139">
        <v>4516930.0249999994</v>
      </c>
      <c r="K63" s="151" t="s">
        <v>30</v>
      </c>
      <c r="L63" s="139">
        <v>5051102.1697564991</v>
      </c>
      <c r="M63" s="151" t="s">
        <v>30</v>
      </c>
      <c r="N63" s="139">
        <v>5051102.1697564991</v>
      </c>
      <c r="O63" s="141">
        <f t="shared" si="3"/>
        <v>19025895.364512999</v>
      </c>
      <c r="Q63" s="120"/>
    </row>
    <row r="64" spans="1:17" ht="42.75" customHeight="1" x14ac:dyDescent="0.25">
      <c r="A64" s="150"/>
      <c r="B64" s="57" t="s">
        <v>142</v>
      </c>
      <c r="C64" s="101">
        <v>1472500</v>
      </c>
      <c r="D64" s="458"/>
      <c r="E64" s="369"/>
      <c r="F64" s="369"/>
      <c r="G64" s="151" t="s">
        <v>30</v>
      </c>
      <c r="H64" s="139">
        <v>4406761</v>
      </c>
      <c r="I64" s="139"/>
      <c r="J64" s="139">
        <v>4516930.0249999994</v>
      </c>
      <c r="K64" s="151" t="s">
        <v>30</v>
      </c>
      <c r="L64" s="139">
        <v>5051102.1697564991</v>
      </c>
      <c r="M64" s="151" t="s">
        <v>30</v>
      </c>
      <c r="N64" s="139">
        <v>5051102.1697564991</v>
      </c>
      <c r="O64" s="141">
        <f t="shared" si="3"/>
        <v>19025895.364512999</v>
      </c>
      <c r="Q64" s="120"/>
    </row>
    <row r="65" spans="1:17" ht="42.75" customHeight="1" x14ac:dyDescent="0.25">
      <c r="A65" s="150"/>
      <c r="B65" s="57" t="s">
        <v>143</v>
      </c>
      <c r="C65" s="101">
        <v>2938100</v>
      </c>
      <c r="D65" s="458"/>
      <c r="E65" s="369"/>
      <c r="F65" s="369"/>
      <c r="G65" s="151" t="s">
        <v>30</v>
      </c>
      <c r="H65" s="139">
        <v>8789760</v>
      </c>
      <c r="I65" s="139"/>
      <c r="J65" s="139">
        <v>9009504</v>
      </c>
      <c r="K65" s="151" t="s">
        <v>30</v>
      </c>
      <c r="L65" s="139">
        <v>10074967.94304</v>
      </c>
      <c r="M65" s="151" t="s">
        <v>30</v>
      </c>
      <c r="N65" s="139">
        <v>10074967.94304</v>
      </c>
      <c r="O65" s="141">
        <f t="shared" si="3"/>
        <v>37949199.886079997</v>
      </c>
      <c r="Q65" s="120"/>
    </row>
    <row r="66" spans="1:17" ht="42.75" customHeight="1" x14ac:dyDescent="0.25">
      <c r="A66" s="150"/>
      <c r="B66" s="57" t="s">
        <v>144</v>
      </c>
      <c r="C66" s="101">
        <v>38779029</v>
      </c>
      <c r="D66" s="458"/>
      <c r="E66" s="369"/>
      <c r="F66" s="369"/>
      <c r="G66" s="151" t="s">
        <v>30</v>
      </c>
      <c r="H66" s="139">
        <v>20673524.240000002</v>
      </c>
      <c r="I66" s="139"/>
      <c r="J66" s="139">
        <v>21190362.346000001</v>
      </c>
      <c r="K66" s="151" t="s">
        <v>30</v>
      </c>
      <c r="L66" s="139">
        <v>23696334.59703796</v>
      </c>
      <c r="M66" s="151" t="s">
        <v>30</v>
      </c>
      <c r="N66" s="139">
        <v>23696334.59703796</v>
      </c>
      <c r="O66" s="141">
        <f t="shared" si="3"/>
        <v>89256555.780075938</v>
      </c>
      <c r="Q66" s="120"/>
    </row>
    <row r="67" spans="1:17" ht="42.75" customHeight="1" x14ac:dyDescent="0.25">
      <c r="A67" s="150"/>
      <c r="B67" s="57" t="s">
        <v>145</v>
      </c>
      <c r="C67" s="101">
        <v>25479500</v>
      </c>
      <c r="D67" s="458"/>
      <c r="E67" s="369"/>
      <c r="F67" s="369"/>
      <c r="G67" s="151" t="s">
        <v>30</v>
      </c>
      <c r="H67" s="139">
        <v>162094554</v>
      </c>
      <c r="I67" s="139"/>
      <c r="J67" s="139">
        <v>166146917.84999999</v>
      </c>
      <c r="K67" s="151" t="s">
        <v>30</v>
      </c>
      <c r="L67" s="139">
        <v>185795452.35494098</v>
      </c>
      <c r="M67" s="151" t="s">
        <v>30</v>
      </c>
      <c r="N67" s="139">
        <v>185795452.35494098</v>
      </c>
      <c r="O67" s="141">
        <f t="shared" si="3"/>
        <v>699832376.55988193</v>
      </c>
      <c r="Q67" s="120"/>
    </row>
    <row r="68" spans="1:17" ht="42.75" customHeight="1" x14ac:dyDescent="0.25">
      <c r="A68" s="150"/>
      <c r="B68" s="57" t="s">
        <v>146</v>
      </c>
      <c r="C68" s="101">
        <v>2034800</v>
      </c>
      <c r="D68" s="458"/>
      <c r="E68" s="369"/>
      <c r="F68" s="369"/>
      <c r="G68" s="151" t="s">
        <v>30</v>
      </c>
      <c r="H68" s="139">
        <v>5733945</v>
      </c>
      <c r="I68" s="139"/>
      <c r="J68" s="139">
        <v>5877293.6249999991</v>
      </c>
      <c r="K68" s="151" t="s">
        <v>30</v>
      </c>
      <c r="L68" s="139">
        <v>6572342.3690924989</v>
      </c>
      <c r="M68" s="151" t="s">
        <v>30</v>
      </c>
      <c r="N68" s="139">
        <v>6572342.3690924989</v>
      </c>
      <c r="O68" s="141">
        <f t="shared" si="3"/>
        <v>24755923.363184996</v>
      </c>
      <c r="Q68" s="120"/>
    </row>
    <row r="69" spans="1:17" ht="42.75" customHeight="1" x14ac:dyDescent="0.25">
      <c r="A69" s="150"/>
      <c r="B69" s="57" t="s">
        <v>147</v>
      </c>
      <c r="C69" s="101">
        <v>19557</v>
      </c>
      <c r="D69" s="458"/>
      <c r="E69" s="369"/>
      <c r="F69" s="369"/>
      <c r="G69" s="151" t="s">
        <v>30</v>
      </c>
      <c r="H69" s="139">
        <v>1570190.78</v>
      </c>
      <c r="I69" s="139"/>
      <c r="J69" s="139">
        <v>1609445.5495</v>
      </c>
      <c r="K69" s="151" t="s">
        <v>30</v>
      </c>
      <c r="L69" s="139">
        <v>1799778.5801838699</v>
      </c>
      <c r="M69" s="151" t="s">
        <v>30</v>
      </c>
      <c r="N69" s="139">
        <v>1799778.5801838699</v>
      </c>
      <c r="O69" s="141">
        <f t="shared" si="3"/>
        <v>6779193.4898677403</v>
      </c>
      <c r="Q69" s="120"/>
    </row>
    <row r="70" spans="1:17" ht="42.75" customHeight="1" x14ac:dyDescent="0.25">
      <c r="A70" s="150"/>
      <c r="B70" s="57" t="s">
        <v>148</v>
      </c>
      <c r="C70" s="101">
        <v>17229</v>
      </c>
      <c r="D70" s="458"/>
      <c r="E70" s="369"/>
      <c r="F70" s="369"/>
      <c r="G70" s="151" t="s">
        <v>30</v>
      </c>
      <c r="H70" s="139">
        <v>4504568.88</v>
      </c>
      <c r="I70" s="139"/>
      <c r="J70" s="139">
        <v>4617183.101999999</v>
      </c>
      <c r="K70" s="151" t="s">
        <v>30</v>
      </c>
      <c r="L70" s="139">
        <v>5163211.1756425193</v>
      </c>
      <c r="M70" s="151" t="s">
        <v>30</v>
      </c>
      <c r="N70" s="139">
        <v>5163211.1756425193</v>
      </c>
      <c r="O70" s="141">
        <f t="shared" si="3"/>
        <v>19448174.333285037</v>
      </c>
      <c r="Q70" s="120"/>
    </row>
    <row r="71" spans="1:17" ht="42.75" customHeight="1" x14ac:dyDescent="0.25">
      <c r="A71" s="150"/>
      <c r="B71" s="57" t="s">
        <v>149</v>
      </c>
      <c r="C71" s="101">
        <v>8798800</v>
      </c>
      <c r="D71" s="458"/>
      <c r="E71" s="369"/>
      <c r="F71" s="369"/>
      <c r="G71" s="151" t="s">
        <v>30</v>
      </c>
      <c r="H71" s="139">
        <v>26332547.000000004</v>
      </c>
      <c r="I71" s="139"/>
      <c r="J71" s="139">
        <v>26990860.675000001</v>
      </c>
      <c r="K71" s="151" t="s">
        <v>30</v>
      </c>
      <c r="L71" s="139">
        <v>30182799.858425498</v>
      </c>
      <c r="M71" s="151" t="s">
        <v>30</v>
      </c>
      <c r="N71" s="139">
        <v>30182799.858425498</v>
      </c>
      <c r="O71" s="141">
        <f t="shared" si="3"/>
        <v>113689007.39185099</v>
      </c>
      <c r="Q71" s="120"/>
    </row>
    <row r="72" spans="1:17" ht="42.75" customHeight="1" x14ac:dyDescent="0.25">
      <c r="A72" s="150"/>
      <c r="B72" s="57" t="s">
        <v>150</v>
      </c>
      <c r="C72" s="101">
        <v>2273902</v>
      </c>
      <c r="D72" s="458"/>
      <c r="E72" s="369"/>
      <c r="F72" s="369"/>
      <c r="G72" s="151" t="s">
        <v>30</v>
      </c>
      <c r="H72" s="139">
        <v>35513240.950000003</v>
      </c>
      <c r="I72" s="139"/>
      <c r="J72" s="139">
        <v>36401071.973750003</v>
      </c>
      <c r="K72" s="151" t="s">
        <v>30</v>
      </c>
      <c r="L72" s="139">
        <v>40705862.745365672</v>
      </c>
      <c r="M72" s="151" t="s">
        <v>30</v>
      </c>
      <c r="N72" s="139">
        <v>40705862.745365672</v>
      </c>
      <c r="O72" s="141">
        <f t="shared" si="3"/>
        <v>153326038.41448134</v>
      </c>
      <c r="Q72" s="120"/>
    </row>
    <row r="73" spans="1:17" ht="42.75" customHeight="1" x14ac:dyDescent="0.25">
      <c r="A73" s="150"/>
      <c r="B73" s="57" t="s">
        <v>151</v>
      </c>
      <c r="C73" s="101">
        <v>4228391</v>
      </c>
      <c r="D73" s="459"/>
      <c r="E73" s="370"/>
      <c r="F73" s="370"/>
      <c r="G73" s="151" t="s">
        <v>30</v>
      </c>
      <c r="H73" s="139">
        <v>24572698.400000002</v>
      </c>
      <c r="I73" s="139"/>
      <c r="J73" s="139">
        <v>25187015.859999999</v>
      </c>
      <c r="K73" s="151" t="s">
        <v>30</v>
      </c>
      <c r="L73" s="139">
        <v>28165632.355603598</v>
      </c>
      <c r="M73" s="151" t="s">
        <v>30</v>
      </c>
      <c r="N73" s="139">
        <v>28165632.355603598</v>
      </c>
      <c r="O73" s="141">
        <f t="shared" si="3"/>
        <v>106090978.9712072</v>
      </c>
      <c r="Q73" s="120"/>
    </row>
    <row r="74" spans="1:17" x14ac:dyDescent="0.25">
      <c r="A74" s="329" t="s">
        <v>57</v>
      </c>
      <c r="B74" s="330"/>
      <c r="C74" s="335">
        <f>SUM(C7:C73)</f>
        <v>41669153354</v>
      </c>
      <c r="D74" s="338" t="s">
        <v>58</v>
      </c>
      <c r="E74" s="338"/>
      <c r="F74" s="356"/>
      <c r="G74" s="152"/>
      <c r="H74" s="106">
        <f>SUM(H7:H73)</f>
        <v>92984000000.329971</v>
      </c>
      <c r="I74" s="106">
        <f t="shared" ref="I74:N74" si="4">SUM(I7:I73)</f>
        <v>0</v>
      </c>
      <c r="J74" s="106">
        <f t="shared" si="4"/>
        <v>87952000001.078491</v>
      </c>
      <c r="K74" s="106">
        <f t="shared" si="4"/>
        <v>0</v>
      </c>
      <c r="L74" s="106">
        <f t="shared" si="4"/>
        <v>101821999999.5304</v>
      </c>
      <c r="M74" s="106">
        <f t="shared" si="4"/>
        <v>0</v>
      </c>
      <c r="N74" s="106">
        <f t="shared" si="4"/>
        <v>99968000000.490341</v>
      </c>
      <c r="O74" s="153"/>
    </row>
    <row r="75" spans="1:17" ht="16.5" thickBot="1" x14ac:dyDescent="0.3">
      <c r="A75" s="333"/>
      <c r="B75" s="334"/>
      <c r="C75" s="454"/>
      <c r="D75" s="455" t="s">
        <v>61</v>
      </c>
      <c r="E75" s="357"/>
      <c r="F75" s="357"/>
      <c r="G75" s="357"/>
      <c r="H75" s="357"/>
      <c r="I75" s="357"/>
      <c r="J75" s="357"/>
      <c r="K75" s="357"/>
      <c r="L75" s="357"/>
      <c r="M75" s="357"/>
      <c r="N75" s="456"/>
      <c r="O75" s="154">
        <f>+H74+J74+L74+N74</f>
        <v>382726000001.4292</v>
      </c>
    </row>
    <row r="76" spans="1:17" x14ac:dyDescent="0.25">
      <c r="H76" s="72"/>
      <c r="I76" s="72"/>
      <c r="J76" s="72"/>
      <c r="K76" s="72"/>
      <c r="L76" s="72"/>
      <c r="M76" s="72"/>
      <c r="N76" s="72"/>
      <c r="O76" s="72"/>
    </row>
    <row r="77" spans="1:17" x14ac:dyDescent="0.25">
      <c r="C77" s="155"/>
      <c r="D77" s="120"/>
      <c r="E77" s="120"/>
      <c r="H77" s="120"/>
      <c r="I77" s="120"/>
      <c r="J77" s="120"/>
      <c r="K77" s="120"/>
      <c r="L77" s="120"/>
      <c r="M77" s="120"/>
      <c r="N77" s="120"/>
      <c r="O77" s="120"/>
    </row>
    <row r="78" spans="1:17" ht="30" x14ac:dyDescent="0.25">
      <c r="D78" s="120"/>
      <c r="E78" s="120"/>
      <c r="G78" s="156" t="s">
        <v>152</v>
      </c>
      <c r="H78" s="157">
        <v>92984000000</v>
      </c>
      <c r="I78" s="157"/>
      <c r="J78" s="157">
        <v>87952000000</v>
      </c>
      <c r="K78" s="157"/>
      <c r="L78" s="157">
        <v>101822000000</v>
      </c>
      <c r="M78" s="157"/>
      <c r="N78" s="157">
        <v>99968000000</v>
      </c>
      <c r="O78" s="157">
        <f>+N78+L78+J78+H78</f>
        <v>382726000000</v>
      </c>
    </row>
    <row r="79" spans="1:17" x14ac:dyDescent="0.25">
      <c r="G79" t="s">
        <v>153</v>
      </c>
      <c r="H79" s="72">
        <f>SUM(H7:H17)</f>
        <v>12984000000</v>
      </c>
      <c r="I79" s="72">
        <f t="shared" ref="I79:M79" si="5">SUM(I7:I17)</f>
        <v>0</v>
      </c>
      <c r="J79" s="72">
        <f t="shared" si="5"/>
        <v>5952000000.8600006</v>
      </c>
      <c r="K79" s="72">
        <f t="shared" si="5"/>
        <v>0</v>
      </c>
      <c r="L79" s="72">
        <f t="shared" si="5"/>
        <v>15035979999.3316</v>
      </c>
      <c r="M79" s="72">
        <f t="shared" si="5"/>
        <v>0</v>
      </c>
      <c r="N79" s="72">
        <f>SUM(N7:N17)</f>
        <v>13968000000.2915</v>
      </c>
      <c r="O79" s="72">
        <f>+N79+L79+J79+H79</f>
        <v>47939980000.483101</v>
      </c>
    </row>
    <row r="80" spans="1:17" x14ac:dyDescent="0.25">
      <c r="G80" t="s">
        <v>154</v>
      </c>
      <c r="H80" s="120">
        <f>SUM(H18:H73)</f>
        <v>80000000000.329971</v>
      </c>
      <c r="I80" s="120">
        <f t="shared" ref="I80:N80" si="6">SUM(I18:I73)</f>
        <v>0</v>
      </c>
      <c r="J80" s="120">
        <f t="shared" si="6"/>
        <v>82000000000.218506</v>
      </c>
      <c r="K80" s="120">
        <f t="shared" si="6"/>
        <v>0</v>
      </c>
      <c r="L80" s="120">
        <f t="shared" si="6"/>
        <v>86786020000.198792</v>
      </c>
      <c r="M80" s="120">
        <f t="shared" si="6"/>
        <v>0</v>
      </c>
      <c r="N80" s="120">
        <f t="shared" si="6"/>
        <v>86000000000.198837</v>
      </c>
      <c r="O80" s="72">
        <f t="shared" ref="O80:O81" si="7">+N80+L80+J80+H80</f>
        <v>334786020000.94611</v>
      </c>
    </row>
    <row r="81" spans="4:15" x14ac:dyDescent="0.25">
      <c r="D81" s="158"/>
      <c r="E81" s="158"/>
      <c r="G81" t="s">
        <v>155</v>
      </c>
      <c r="H81" s="120">
        <f>+H80+H79</f>
        <v>92984000000.329971</v>
      </c>
      <c r="I81" s="120">
        <f t="shared" ref="I81:M81" si="8">+I80+I79</f>
        <v>0</v>
      </c>
      <c r="J81" s="120">
        <f t="shared" si="8"/>
        <v>87952000001.078506</v>
      </c>
      <c r="K81" s="120">
        <f t="shared" si="8"/>
        <v>0</v>
      </c>
      <c r="L81" s="120">
        <f t="shared" si="8"/>
        <v>101821999999.5304</v>
      </c>
      <c r="M81" s="120">
        <f t="shared" si="8"/>
        <v>0</v>
      </c>
      <c r="N81" s="120">
        <f>+N80+N79</f>
        <v>99968000000.490341</v>
      </c>
      <c r="O81" s="72">
        <f t="shared" si="7"/>
        <v>382726000001.4292</v>
      </c>
    </row>
    <row r="82" spans="4:15" x14ac:dyDescent="0.25">
      <c r="H82" s="155">
        <f>+H78-H81</f>
        <v>-0.3299713134765625</v>
      </c>
      <c r="I82" s="155">
        <f t="shared" ref="I82:O82" si="9">+I78-I81</f>
        <v>0</v>
      </c>
      <c r="J82" s="155">
        <f t="shared" si="9"/>
        <v>-1.0785064697265625</v>
      </c>
      <c r="K82" s="155">
        <f t="shared" si="9"/>
        <v>0</v>
      </c>
      <c r="L82" s="155">
        <f t="shared" si="9"/>
        <v>0.4696044921875</v>
      </c>
      <c r="M82" s="155">
        <f t="shared" si="9"/>
        <v>0</v>
      </c>
      <c r="N82" s="155">
        <f t="shared" si="9"/>
        <v>-0.4903411865234375</v>
      </c>
      <c r="O82" s="155">
        <f t="shared" si="9"/>
        <v>-1.42919921875</v>
      </c>
    </row>
    <row r="83" spans="4:15" x14ac:dyDescent="0.25">
      <c r="H83" s="155"/>
      <c r="I83" s="155"/>
      <c r="J83" s="155"/>
      <c r="K83" s="155"/>
      <c r="L83" s="155"/>
      <c r="M83" s="155"/>
      <c r="N83" s="155"/>
    </row>
    <row r="84" spans="4:15" x14ac:dyDescent="0.25">
      <c r="D84" s="120"/>
      <c r="E84" s="120"/>
      <c r="F84" s="120"/>
      <c r="G84" s="120"/>
    </row>
    <row r="85" spans="4:15" x14ac:dyDescent="0.25">
      <c r="L85" s="155"/>
    </row>
  </sheetData>
  <mergeCells count="48">
    <mergeCell ref="A74:B75"/>
    <mergeCell ref="C74:C75"/>
    <mergeCell ref="D74:F74"/>
    <mergeCell ref="D75:N75"/>
    <mergeCell ref="O14:O16"/>
    <mergeCell ref="D18:D73"/>
    <mergeCell ref="E18:E35"/>
    <mergeCell ref="F18:F35"/>
    <mergeCell ref="E36:E56"/>
    <mergeCell ref="F36:F56"/>
    <mergeCell ref="E57:E73"/>
    <mergeCell ref="F57:F73"/>
    <mergeCell ref="I14:I16"/>
    <mergeCell ref="J14:J16"/>
    <mergeCell ref="K14:K16"/>
    <mergeCell ref="L14:L16"/>
    <mergeCell ref="O7:O9"/>
    <mergeCell ref="G10:G13"/>
    <mergeCell ref="H10:H13"/>
    <mergeCell ref="I10:I13"/>
    <mergeCell ref="J10:J13"/>
    <mergeCell ref="K10:K13"/>
    <mergeCell ref="L10:L13"/>
    <mergeCell ref="M10:M13"/>
    <mergeCell ref="N10:N13"/>
    <mergeCell ref="O10:O13"/>
    <mergeCell ref="I7:I9"/>
    <mergeCell ref="J7:J9"/>
    <mergeCell ref="K7:K9"/>
    <mergeCell ref="L7:L9"/>
    <mergeCell ref="M7:M9"/>
    <mergeCell ref="N7:N9"/>
    <mergeCell ref="A7:A9"/>
    <mergeCell ref="D7:D16"/>
    <mergeCell ref="E7:E16"/>
    <mergeCell ref="F7:F16"/>
    <mergeCell ref="G7:G9"/>
    <mergeCell ref="H7:H9"/>
    <mergeCell ref="G14:G16"/>
    <mergeCell ref="H14:H16"/>
    <mergeCell ref="M14:M16"/>
    <mergeCell ref="N14:N16"/>
    <mergeCell ref="A1:O1"/>
    <mergeCell ref="A2:O2"/>
    <mergeCell ref="A3:O3"/>
    <mergeCell ref="A4:O4"/>
    <mergeCell ref="A5:C5"/>
    <mergeCell ref="D5:O5"/>
  </mergeCells>
  <pageMargins left="0.7" right="0.7" top="0.75" bottom="0.75" header="0.3" footer="0.3"/>
  <legacy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A1:P35"/>
  <sheetViews>
    <sheetView topLeftCell="A7" workbookViewId="0">
      <selection activeCell="C9" sqref="C9"/>
    </sheetView>
  </sheetViews>
  <sheetFormatPr baseColWidth="10" defaultRowHeight="15" x14ac:dyDescent="0.25"/>
  <cols>
    <col min="1" max="1" width="16.7109375" style="118" customWidth="1"/>
    <col min="2" max="2" width="18" customWidth="1"/>
    <col min="3" max="4" width="17.42578125" customWidth="1"/>
    <col min="5" max="5" width="33.5703125" customWidth="1"/>
    <col min="6" max="6" width="26" customWidth="1"/>
    <col min="7" max="7" width="27.42578125" customWidth="1"/>
    <col min="8" max="8" width="9.140625" customWidth="1"/>
    <col min="9" max="9" width="18.85546875" customWidth="1"/>
    <col min="10" max="10" width="7.7109375" customWidth="1"/>
    <col min="11" max="11" width="18.85546875" customWidth="1"/>
    <col min="12" max="12" width="8.85546875" customWidth="1"/>
    <col min="13" max="13" width="18.85546875" customWidth="1"/>
    <col min="14" max="14" width="7.7109375" customWidth="1"/>
    <col min="15" max="15" width="18.85546875" customWidth="1"/>
    <col min="16" max="16" width="17.140625" customWidth="1"/>
  </cols>
  <sheetData>
    <row r="1" spans="1:16" ht="18.75" x14ac:dyDescent="0.25">
      <c r="A1" s="293" t="s">
        <v>0</v>
      </c>
      <c r="B1" s="294"/>
      <c r="C1" s="294"/>
      <c r="D1" s="294"/>
      <c r="E1" s="294"/>
      <c r="F1" s="294"/>
      <c r="G1" s="294"/>
      <c r="H1" s="294"/>
      <c r="I1" s="294"/>
      <c r="J1" s="294"/>
      <c r="K1" s="294"/>
      <c r="L1" s="294"/>
      <c r="M1" s="294"/>
      <c r="N1" s="294"/>
      <c r="O1" s="294"/>
      <c r="P1" s="295"/>
    </row>
    <row r="2" spans="1:16" ht="18.75" x14ac:dyDescent="0.3">
      <c r="A2" s="296" t="s">
        <v>185</v>
      </c>
      <c r="B2" s="297"/>
      <c r="C2" s="297"/>
      <c r="D2" s="297"/>
      <c r="E2" s="297"/>
      <c r="F2" s="297"/>
      <c r="G2" s="297"/>
      <c r="H2" s="297"/>
      <c r="I2" s="297"/>
      <c r="J2" s="297"/>
      <c r="K2" s="297"/>
      <c r="L2" s="297"/>
      <c r="M2" s="297"/>
      <c r="N2" s="297"/>
      <c r="O2" s="297"/>
      <c r="P2" s="298"/>
    </row>
    <row r="3" spans="1:16" ht="18.75" x14ac:dyDescent="0.3">
      <c r="A3" s="296" t="s">
        <v>63</v>
      </c>
      <c r="B3" s="297"/>
      <c r="C3" s="297"/>
      <c r="D3" s="297"/>
      <c r="E3" s="297"/>
      <c r="F3" s="297"/>
      <c r="G3" s="297"/>
      <c r="H3" s="297"/>
      <c r="I3" s="297"/>
      <c r="J3" s="297"/>
      <c r="K3" s="297"/>
      <c r="L3" s="297"/>
      <c r="M3" s="297"/>
      <c r="N3" s="297"/>
      <c r="O3" s="297"/>
      <c r="P3" s="298"/>
    </row>
    <row r="4" spans="1:16" ht="15.75" thickBot="1" x14ac:dyDescent="0.3">
      <c r="A4" s="299"/>
      <c r="B4" s="300"/>
      <c r="C4" s="300"/>
      <c r="D4" s="300"/>
      <c r="E4" s="300"/>
      <c r="F4" s="300"/>
      <c r="G4" s="300"/>
      <c r="H4" s="300"/>
      <c r="I4" s="300"/>
      <c r="J4" s="300"/>
      <c r="K4" s="300"/>
      <c r="L4" s="300"/>
      <c r="M4" s="300"/>
      <c r="N4" s="300"/>
      <c r="O4" s="300"/>
      <c r="P4" s="301"/>
    </row>
    <row r="5" spans="1:16" ht="15.75" thickBot="1" x14ac:dyDescent="0.3">
      <c r="A5" s="302" t="s">
        <v>3</v>
      </c>
      <c r="B5" s="303"/>
      <c r="C5" s="303"/>
      <c r="D5" s="169"/>
      <c r="E5" s="302" t="s">
        <v>4</v>
      </c>
      <c r="F5" s="303"/>
      <c r="G5" s="303"/>
      <c r="H5" s="303"/>
      <c r="I5" s="303"/>
      <c r="J5" s="303"/>
      <c r="K5" s="303"/>
      <c r="L5" s="303"/>
      <c r="M5" s="303"/>
      <c r="N5" s="303"/>
      <c r="O5" s="303"/>
      <c r="P5" s="304"/>
    </row>
    <row r="6" spans="1:16" ht="48" thickBot="1" x14ac:dyDescent="0.3">
      <c r="A6" s="159" t="s">
        <v>5</v>
      </c>
      <c r="B6" s="160" t="s">
        <v>6</v>
      </c>
      <c r="C6" s="160" t="s">
        <v>7</v>
      </c>
      <c r="D6" s="160" t="s">
        <v>177</v>
      </c>
      <c r="E6" s="170" t="s">
        <v>8</v>
      </c>
      <c r="F6" s="171" t="s">
        <v>9</v>
      </c>
      <c r="G6" s="171" t="s">
        <v>10</v>
      </c>
      <c r="H6" s="171" t="s">
        <v>11</v>
      </c>
      <c r="I6" s="172" t="s">
        <v>12</v>
      </c>
      <c r="J6" s="172" t="s">
        <v>11</v>
      </c>
      <c r="K6" s="172" t="s">
        <v>13</v>
      </c>
      <c r="L6" s="172" t="s">
        <v>11</v>
      </c>
      <c r="M6" s="172" t="s">
        <v>14</v>
      </c>
      <c r="N6" s="172" t="s">
        <v>11</v>
      </c>
      <c r="O6" s="172" t="s">
        <v>15</v>
      </c>
      <c r="P6" s="173" t="s">
        <v>64</v>
      </c>
    </row>
    <row r="7" spans="1:16" ht="60" x14ac:dyDescent="0.25">
      <c r="A7" s="47"/>
      <c r="B7" s="48"/>
      <c r="C7" s="161"/>
      <c r="D7" s="174"/>
      <c r="E7" s="368" t="s">
        <v>178</v>
      </c>
      <c r="F7" s="175" t="s">
        <v>179</v>
      </c>
      <c r="G7" s="176" t="s">
        <v>180</v>
      </c>
      <c r="H7" s="177" t="s">
        <v>22</v>
      </c>
      <c r="I7" s="178">
        <v>1</v>
      </c>
      <c r="J7" s="177" t="s">
        <v>22</v>
      </c>
      <c r="K7" s="178">
        <v>1</v>
      </c>
      <c r="L7" s="178"/>
      <c r="M7" s="178"/>
      <c r="N7" s="178"/>
      <c r="O7" s="178"/>
      <c r="P7" s="179">
        <f>SUM(I7:O7)</f>
        <v>2</v>
      </c>
    </row>
    <row r="8" spans="1:16" ht="84" x14ac:dyDescent="0.25">
      <c r="A8" s="47"/>
      <c r="B8" s="57"/>
      <c r="C8" s="143"/>
      <c r="D8" s="180"/>
      <c r="E8" s="369"/>
      <c r="F8" s="181" t="s">
        <v>181</v>
      </c>
      <c r="G8" s="176" t="s">
        <v>182</v>
      </c>
      <c r="H8" s="177" t="s">
        <v>22</v>
      </c>
      <c r="I8" s="103">
        <v>1</v>
      </c>
      <c r="J8" s="177" t="s">
        <v>22</v>
      </c>
      <c r="K8" s="103">
        <v>1</v>
      </c>
      <c r="L8" s="103"/>
      <c r="M8" s="103"/>
      <c r="N8" s="103"/>
      <c r="O8" s="103"/>
      <c r="P8" s="104">
        <f t="shared" ref="P8:P34" si="0">SUM(I8:O8)</f>
        <v>2</v>
      </c>
    </row>
    <row r="9" spans="1:16" ht="84" x14ac:dyDescent="0.25">
      <c r="A9" s="47"/>
      <c r="B9" s="57"/>
      <c r="C9" s="143"/>
      <c r="D9" s="180"/>
      <c r="E9" s="370"/>
      <c r="F9" s="175" t="s">
        <v>183</v>
      </c>
      <c r="G9" s="182" t="s">
        <v>184</v>
      </c>
      <c r="H9" s="177" t="s">
        <v>22</v>
      </c>
      <c r="I9" s="103">
        <v>1</v>
      </c>
      <c r="J9" s="177" t="s">
        <v>22</v>
      </c>
      <c r="K9" s="103">
        <v>1</v>
      </c>
      <c r="L9" s="103"/>
      <c r="M9" s="103"/>
      <c r="N9" s="103"/>
      <c r="O9" s="103"/>
      <c r="P9" s="104">
        <f t="shared" si="0"/>
        <v>2</v>
      </c>
    </row>
    <row r="10" spans="1:16" x14ac:dyDescent="0.25">
      <c r="A10" s="47"/>
      <c r="B10" s="57"/>
      <c r="C10" s="143"/>
      <c r="D10" s="180"/>
      <c r="E10" s="96"/>
      <c r="F10" s="97"/>
      <c r="G10" s="97"/>
      <c r="H10" s="97"/>
      <c r="I10" s="103"/>
      <c r="J10" s="103"/>
      <c r="K10" s="103"/>
      <c r="L10" s="103"/>
      <c r="M10" s="103"/>
      <c r="N10" s="103"/>
      <c r="O10" s="103"/>
      <c r="P10" s="104">
        <f t="shared" si="0"/>
        <v>0</v>
      </c>
    </row>
    <row r="11" spans="1:16" x14ac:dyDescent="0.25">
      <c r="A11" s="47"/>
      <c r="B11" s="57"/>
      <c r="C11" s="143"/>
      <c r="D11" s="180"/>
      <c r="E11" s="96"/>
      <c r="F11" s="97"/>
      <c r="G11" s="97"/>
      <c r="H11" s="97"/>
      <c r="I11" s="103"/>
      <c r="J11" s="103"/>
      <c r="K11" s="103"/>
      <c r="L11" s="103"/>
      <c r="M11" s="103"/>
      <c r="N11" s="103"/>
      <c r="O11" s="103"/>
      <c r="P11" s="104">
        <f t="shared" si="0"/>
        <v>0</v>
      </c>
    </row>
    <row r="12" spans="1:16" x14ac:dyDescent="0.25">
      <c r="A12" s="47"/>
      <c r="B12" s="57"/>
      <c r="C12" s="143"/>
      <c r="D12" s="180"/>
      <c r="E12" s="96"/>
      <c r="F12" s="97"/>
      <c r="G12" s="97"/>
      <c r="H12" s="97"/>
      <c r="I12" s="183"/>
      <c r="J12" s="183"/>
      <c r="K12" s="103"/>
      <c r="L12" s="103"/>
      <c r="M12" s="103"/>
      <c r="N12" s="103"/>
      <c r="O12" s="103"/>
      <c r="P12" s="104">
        <f t="shared" si="0"/>
        <v>0</v>
      </c>
    </row>
    <row r="13" spans="1:16" x14ac:dyDescent="0.25">
      <c r="A13" s="47"/>
      <c r="B13" s="57"/>
      <c r="C13" s="143"/>
      <c r="D13" s="143"/>
      <c r="E13" s="96"/>
      <c r="F13" s="97"/>
      <c r="G13" s="97"/>
      <c r="H13" s="97"/>
      <c r="I13" s="103"/>
      <c r="J13" s="103"/>
      <c r="K13" s="103"/>
      <c r="L13" s="103"/>
      <c r="M13" s="103"/>
      <c r="N13" s="103"/>
      <c r="O13" s="103"/>
      <c r="P13" s="104">
        <f t="shared" si="0"/>
        <v>0</v>
      </c>
    </row>
    <row r="14" spans="1:16" x14ac:dyDescent="0.25">
      <c r="A14" s="47"/>
      <c r="B14" s="57"/>
      <c r="C14" s="143"/>
      <c r="D14" s="180"/>
      <c r="E14" s="96"/>
      <c r="F14" s="97"/>
      <c r="G14" s="97"/>
      <c r="H14" s="97"/>
      <c r="I14" s="103"/>
      <c r="J14" s="103"/>
      <c r="K14" s="103"/>
      <c r="L14" s="103"/>
      <c r="M14" s="103"/>
      <c r="N14" s="103"/>
      <c r="O14" s="103"/>
      <c r="P14" s="104">
        <f t="shared" si="0"/>
        <v>0</v>
      </c>
    </row>
    <row r="15" spans="1:16" x14ac:dyDescent="0.25">
      <c r="A15" s="47"/>
      <c r="B15" s="57"/>
      <c r="C15" s="143"/>
      <c r="D15" s="180"/>
      <c r="E15" s="96"/>
      <c r="F15" s="97"/>
      <c r="G15" s="97"/>
      <c r="H15" s="97"/>
      <c r="I15" s="103"/>
      <c r="J15" s="103"/>
      <c r="K15" s="103"/>
      <c r="L15" s="103"/>
      <c r="M15" s="103"/>
      <c r="N15" s="103"/>
      <c r="O15" s="103"/>
      <c r="P15" s="104">
        <f t="shared" si="0"/>
        <v>0</v>
      </c>
    </row>
    <row r="16" spans="1:16" x14ac:dyDescent="0.25">
      <c r="A16" s="47"/>
      <c r="B16" s="57"/>
      <c r="C16" s="101"/>
      <c r="D16" s="184"/>
      <c r="E16" s="96"/>
      <c r="F16" s="97"/>
      <c r="G16" s="97"/>
      <c r="H16" s="97"/>
      <c r="I16" s="103"/>
      <c r="J16" s="103"/>
      <c r="K16" s="103"/>
      <c r="L16" s="103"/>
      <c r="M16" s="103"/>
      <c r="N16" s="103"/>
      <c r="O16" s="103"/>
      <c r="P16" s="104">
        <f t="shared" si="0"/>
        <v>0</v>
      </c>
    </row>
    <row r="17" spans="1:16" x14ac:dyDescent="0.25">
      <c r="A17" s="47"/>
      <c r="B17" s="57"/>
      <c r="C17" s="101"/>
      <c r="D17" s="184"/>
      <c r="E17" s="96"/>
      <c r="F17" s="97"/>
      <c r="G17" s="97"/>
      <c r="H17" s="97"/>
      <c r="I17" s="103"/>
      <c r="J17" s="103"/>
      <c r="K17" s="103"/>
      <c r="L17" s="103"/>
      <c r="M17" s="103"/>
      <c r="N17" s="103"/>
      <c r="O17" s="103"/>
      <c r="P17" s="104">
        <f t="shared" si="0"/>
        <v>0</v>
      </c>
    </row>
    <row r="18" spans="1:16" x14ac:dyDescent="0.25">
      <c r="A18" s="47"/>
      <c r="B18" s="57"/>
      <c r="C18" s="101"/>
      <c r="D18" s="184"/>
      <c r="E18" s="96"/>
      <c r="F18" s="97"/>
      <c r="G18" s="97"/>
      <c r="H18" s="97"/>
      <c r="I18" s="103"/>
      <c r="J18" s="103"/>
      <c r="K18" s="103"/>
      <c r="L18" s="103"/>
      <c r="M18" s="103"/>
      <c r="N18" s="103"/>
      <c r="O18" s="103"/>
      <c r="P18" s="104">
        <f t="shared" si="0"/>
        <v>0</v>
      </c>
    </row>
    <row r="19" spans="1:16" x14ac:dyDescent="0.25">
      <c r="A19" s="56"/>
      <c r="B19" s="57"/>
      <c r="C19" s="101"/>
      <c r="D19" s="184"/>
      <c r="E19" s="96"/>
      <c r="F19" s="97"/>
      <c r="G19" s="97"/>
      <c r="H19" s="97"/>
      <c r="I19" s="103"/>
      <c r="J19" s="103"/>
      <c r="K19" s="103"/>
      <c r="L19" s="103"/>
      <c r="M19" s="103"/>
      <c r="N19" s="103"/>
      <c r="O19" s="103"/>
      <c r="P19" s="104">
        <f t="shared" si="0"/>
        <v>0</v>
      </c>
    </row>
    <row r="20" spans="1:16" x14ac:dyDescent="0.25">
      <c r="A20" s="56"/>
      <c r="B20" s="57"/>
      <c r="C20" s="101"/>
      <c r="D20" s="184"/>
      <c r="E20" s="96"/>
      <c r="F20" s="97"/>
      <c r="G20" s="97"/>
      <c r="H20" s="97"/>
      <c r="I20" s="103"/>
      <c r="J20" s="103"/>
      <c r="K20" s="103"/>
      <c r="L20" s="103"/>
      <c r="M20" s="103"/>
      <c r="N20" s="103"/>
      <c r="O20" s="103"/>
      <c r="P20" s="104">
        <f t="shared" si="0"/>
        <v>0</v>
      </c>
    </row>
    <row r="21" spans="1:16" x14ac:dyDescent="0.25">
      <c r="A21" s="56"/>
      <c r="B21" s="57"/>
      <c r="C21" s="101"/>
      <c r="D21" s="184"/>
      <c r="E21" s="96"/>
      <c r="F21" s="97"/>
      <c r="G21" s="97"/>
      <c r="H21" s="97"/>
      <c r="I21" s="103"/>
      <c r="J21" s="103"/>
      <c r="K21" s="103"/>
      <c r="L21" s="103"/>
      <c r="M21" s="103"/>
      <c r="N21" s="103"/>
      <c r="O21" s="103"/>
      <c r="P21" s="104">
        <f t="shared" si="0"/>
        <v>0</v>
      </c>
    </row>
    <row r="22" spans="1:16" x14ac:dyDescent="0.25">
      <c r="A22" s="56"/>
      <c r="B22" s="57"/>
      <c r="C22" s="101"/>
      <c r="D22" s="184"/>
      <c r="E22" s="96"/>
      <c r="F22" s="97"/>
      <c r="G22" s="97"/>
      <c r="H22" s="97"/>
      <c r="I22" s="103"/>
      <c r="J22" s="103"/>
      <c r="K22" s="103"/>
      <c r="L22" s="103"/>
      <c r="M22" s="103"/>
      <c r="N22" s="103"/>
      <c r="O22" s="103"/>
      <c r="P22" s="104">
        <f t="shared" si="0"/>
        <v>0</v>
      </c>
    </row>
    <row r="23" spans="1:16" x14ac:dyDescent="0.25">
      <c r="A23" s="56"/>
      <c r="B23" s="57"/>
      <c r="C23" s="101"/>
      <c r="D23" s="184"/>
      <c r="E23" s="96"/>
      <c r="F23" s="97"/>
      <c r="G23" s="97"/>
      <c r="H23" s="97"/>
      <c r="I23" s="103"/>
      <c r="J23" s="103"/>
      <c r="K23" s="103"/>
      <c r="L23" s="103"/>
      <c r="M23" s="103"/>
      <c r="N23" s="103"/>
      <c r="O23" s="103"/>
      <c r="P23" s="104">
        <f t="shared" si="0"/>
        <v>0</v>
      </c>
    </row>
    <row r="24" spans="1:16" x14ac:dyDescent="0.25">
      <c r="A24" s="56"/>
      <c r="B24" s="57"/>
      <c r="C24" s="101"/>
      <c r="D24" s="184"/>
      <c r="E24" s="96"/>
      <c r="F24" s="97"/>
      <c r="G24" s="97"/>
      <c r="H24" s="97"/>
      <c r="I24" s="103"/>
      <c r="J24" s="103"/>
      <c r="K24" s="103"/>
      <c r="L24" s="103"/>
      <c r="M24" s="103"/>
      <c r="N24" s="103"/>
      <c r="O24" s="103"/>
      <c r="P24" s="104">
        <f t="shared" si="0"/>
        <v>0</v>
      </c>
    </row>
    <row r="25" spans="1:16" x14ac:dyDescent="0.25">
      <c r="A25" s="56"/>
      <c r="B25" s="57"/>
      <c r="C25" s="101"/>
      <c r="D25" s="184"/>
      <c r="E25" s="96"/>
      <c r="F25" s="97"/>
      <c r="G25" s="97"/>
      <c r="H25" s="97"/>
      <c r="I25" s="103"/>
      <c r="J25" s="103"/>
      <c r="K25" s="103"/>
      <c r="L25" s="103"/>
      <c r="M25" s="103"/>
      <c r="N25" s="103"/>
      <c r="O25" s="103"/>
      <c r="P25" s="104">
        <f t="shared" si="0"/>
        <v>0</v>
      </c>
    </row>
    <row r="26" spans="1:16" x14ac:dyDescent="0.25">
      <c r="A26" s="56"/>
      <c r="B26" s="57"/>
      <c r="C26" s="101"/>
      <c r="D26" s="184"/>
      <c r="E26" s="96"/>
      <c r="F26" s="97"/>
      <c r="G26" s="97"/>
      <c r="H26" s="97"/>
      <c r="I26" s="103"/>
      <c r="J26" s="103"/>
      <c r="K26" s="103"/>
      <c r="L26" s="103"/>
      <c r="M26" s="103"/>
      <c r="N26" s="103"/>
      <c r="O26" s="103"/>
      <c r="P26" s="104">
        <f t="shared" si="0"/>
        <v>0</v>
      </c>
    </row>
    <row r="27" spans="1:16" x14ac:dyDescent="0.25">
      <c r="A27" s="56"/>
      <c r="B27" s="57"/>
      <c r="C27" s="101"/>
      <c r="D27" s="184"/>
      <c r="E27" s="96"/>
      <c r="F27" s="97"/>
      <c r="G27" s="97"/>
      <c r="H27" s="97"/>
      <c r="I27" s="103"/>
      <c r="J27" s="103"/>
      <c r="K27" s="103"/>
      <c r="L27" s="103"/>
      <c r="M27" s="103"/>
      <c r="N27" s="103"/>
      <c r="O27" s="103"/>
      <c r="P27" s="104">
        <f t="shared" si="0"/>
        <v>0</v>
      </c>
    </row>
    <row r="28" spans="1:16" x14ac:dyDescent="0.25">
      <c r="A28" s="56"/>
      <c r="B28" s="57"/>
      <c r="C28" s="101"/>
      <c r="D28" s="184"/>
      <c r="E28" s="96"/>
      <c r="F28" s="97"/>
      <c r="G28" s="97"/>
      <c r="H28" s="97"/>
      <c r="I28" s="103"/>
      <c r="J28" s="103"/>
      <c r="K28" s="103"/>
      <c r="L28" s="103"/>
      <c r="M28" s="103"/>
      <c r="N28" s="103"/>
      <c r="O28" s="103"/>
      <c r="P28" s="104">
        <f t="shared" si="0"/>
        <v>0</v>
      </c>
    </row>
    <row r="29" spans="1:16" x14ac:dyDescent="0.25">
      <c r="A29" s="56"/>
      <c r="B29" s="57"/>
      <c r="C29" s="101"/>
      <c r="D29" s="184"/>
      <c r="E29" s="96"/>
      <c r="F29" s="97"/>
      <c r="G29" s="97"/>
      <c r="H29" s="97"/>
      <c r="I29" s="103"/>
      <c r="J29" s="103"/>
      <c r="K29" s="103"/>
      <c r="L29" s="103"/>
      <c r="M29" s="103"/>
      <c r="N29" s="103"/>
      <c r="O29" s="103"/>
      <c r="P29" s="104">
        <f t="shared" si="0"/>
        <v>0</v>
      </c>
    </row>
    <row r="30" spans="1:16" x14ac:dyDescent="0.25">
      <c r="A30" s="56"/>
      <c r="B30" s="57"/>
      <c r="C30" s="101"/>
      <c r="D30" s="184"/>
      <c r="E30" s="96"/>
      <c r="F30" s="97"/>
      <c r="G30" s="97"/>
      <c r="H30" s="97"/>
      <c r="I30" s="103"/>
      <c r="J30" s="103"/>
      <c r="K30" s="103"/>
      <c r="L30" s="103"/>
      <c r="M30" s="103"/>
      <c r="N30" s="103"/>
      <c r="O30" s="103"/>
      <c r="P30" s="104">
        <f t="shared" si="0"/>
        <v>0</v>
      </c>
    </row>
    <row r="31" spans="1:16" x14ac:dyDescent="0.25">
      <c r="A31" s="56"/>
      <c r="B31" s="57"/>
      <c r="C31" s="101"/>
      <c r="D31" s="184"/>
      <c r="E31" s="96"/>
      <c r="F31" s="97"/>
      <c r="G31" s="97"/>
      <c r="H31" s="97"/>
      <c r="I31" s="103"/>
      <c r="J31" s="103"/>
      <c r="K31" s="103"/>
      <c r="L31" s="103"/>
      <c r="M31" s="103"/>
      <c r="N31" s="103"/>
      <c r="O31" s="103"/>
      <c r="P31" s="104">
        <f t="shared" si="0"/>
        <v>0</v>
      </c>
    </row>
    <row r="32" spans="1:16" x14ac:dyDescent="0.25">
      <c r="A32" s="56"/>
      <c r="B32" s="57"/>
      <c r="C32" s="101"/>
      <c r="D32" s="184"/>
      <c r="E32" s="96"/>
      <c r="F32" s="97"/>
      <c r="G32" s="97"/>
      <c r="H32" s="97"/>
      <c r="I32" s="103"/>
      <c r="J32" s="103"/>
      <c r="K32" s="103"/>
      <c r="L32" s="103"/>
      <c r="M32" s="103"/>
      <c r="N32" s="103"/>
      <c r="O32" s="103"/>
      <c r="P32" s="104">
        <f t="shared" si="0"/>
        <v>0</v>
      </c>
    </row>
    <row r="33" spans="1:16" x14ac:dyDescent="0.25">
      <c r="A33" s="56"/>
      <c r="B33" s="57"/>
      <c r="C33" s="101"/>
      <c r="D33" s="184"/>
      <c r="E33" s="96"/>
      <c r="F33" s="97"/>
      <c r="G33" s="97"/>
      <c r="H33" s="97"/>
      <c r="I33" s="103"/>
      <c r="J33" s="103"/>
      <c r="K33" s="103"/>
      <c r="L33" s="103"/>
      <c r="M33" s="103"/>
      <c r="N33" s="103"/>
      <c r="O33" s="103"/>
      <c r="P33" s="104">
        <f t="shared" si="0"/>
        <v>0</v>
      </c>
    </row>
    <row r="34" spans="1:16" x14ac:dyDescent="0.25">
      <c r="A34" s="329" t="s">
        <v>57</v>
      </c>
      <c r="B34" s="330"/>
      <c r="C34" s="354">
        <f>SUM(C7:C33)</f>
        <v>0</v>
      </c>
      <c r="D34" s="185"/>
      <c r="E34" s="338" t="s">
        <v>58</v>
      </c>
      <c r="F34" s="338"/>
      <c r="G34" s="356"/>
      <c r="H34" s="152"/>
      <c r="I34" s="101">
        <f>SUM(I7:I33)</f>
        <v>3</v>
      </c>
      <c r="J34" s="101"/>
      <c r="K34" s="101">
        <f t="shared" ref="K34:O34" si="1">SUM(K7:K33)</f>
        <v>3</v>
      </c>
      <c r="L34" s="101"/>
      <c r="M34" s="101">
        <f t="shared" si="1"/>
        <v>0</v>
      </c>
      <c r="N34" s="101"/>
      <c r="O34" s="101">
        <f t="shared" si="1"/>
        <v>0</v>
      </c>
      <c r="P34" s="167">
        <f t="shared" si="0"/>
        <v>6</v>
      </c>
    </row>
    <row r="35" spans="1:16" ht="15.75" thickBot="1" x14ac:dyDescent="0.3">
      <c r="A35" s="333"/>
      <c r="B35" s="334"/>
      <c r="C35" s="355"/>
      <c r="D35" s="186"/>
      <c r="E35" s="357" t="s">
        <v>61</v>
      </c>
      <c r="F35" s="357"/>
      <c r="G35" s="357"/>
      <c r="H35" s="357"/>
      <c r="I35" s="357"/>
      <c r="J35" s="357"/>
      <c r="K35" s="357"/>
      <c r="L35" s="357"/>
      <c r="M35" s="357"/>
      <c r="N35" s="357"/>
      <c r="O35" s="358"/>
      <c r="P35" s="168"/>
    </row>
  </sheetData>
  <mergeCells count="11">
    <mergeCell ref="E7:E9"/>
    <mergeCell ref="A34:B35"/>
    <mergeCell ref="C34:C35"/>
    <mergeCell ref="E34:G34"/>
    <mergeCell ref="E35:O35"/>
    <mergeCell ref="A1:P1"/>
    <mergeCell ref="A2:P2"/>
    <mergeCell ref="A3:P3"/>
    <mergeCell ref="A4:P4"/>
    <mergeCell ref="A5:C5"/>
    <mergeCell ref="E5:P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8</vt:i4>
      </vt:variant>
    </vt:vector>
  </HeadingPairs>
  <TitlesOfParts>
    <vt:vector size="8" baseType="lpstr">
      <vt:lpstr>COBERTURA</vt:lpstr>
      <vt:lpstr>PAE</vt:lpstr>
      <vt:lpstr>PAE RESUMIDO X FUENTE</vt:lpstr>
      <vt:lpstr>CALIDAD</vt:lpstr>
      <vt:lpstr>EDUCACIÓN INICAL</vt:lpstr>
      <vt:lpstr>EDUCA SUPERIOR</vt:lpstr>
      <vt:lpstr>RECURSOS</vt:lpstr>
      <vt:lpstr>COVID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Luz Jenny Villada Restrepo</dc:creator>
  <cp:lastModifiedBy>Maria Monica Villamil Gallego</cp:lastModifiedBy>
  <dcterms:created xsi:type="dcterms:W3CDTF">2020-06-26T12:41:52Z</dcterms:created>
  <dcterms:modified xsi:type="dcterms:W3CDTF">2020-06-26T19:32:15Z</dcterms:modified>
</cp:coreProperties>
</file>