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bookViews>
  <sheets>
    <sheet name="RESULTADOS" sheetId="1" r:id="rId1"/>
    <sheet name="LISTA" sheetId="2" r:id="rId2"/>
  </sheets>
  <externalReferences>
    <externalReference r:id="rId3"/>
  </externalReferences>
  <definedNames>
    <definedName name="GA">[1]Hoja1!$B$115:$B$117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D25" i="1" l="1"/>
  <c r="F10" i="1" l="1"/>
  <c r="D10" i="1"/>
  <c r="E10" i="1"/>
  <c r="F28" i="1" l="1"/>
  <c r="F22" i="1" l="1"/>
  <c r="F33" i="1" l="1"/>
  <c r="E33" i="1"/>
  <c r="D33" i="1"/>
  <c r="C33" i="1"/>
  <c r="F30" i="1"/>
  <c r="E30" i="1"/>
  <c r="D30" i="1"/>
  <c r="C30" i="1"/>
  <c r="F29" i="1"/>
  <c r="E29" i="1"/>
  <c r="D29" i="1"/>
  <c r="C29" i="1"/>
  <c r="E28" i="1"/>
  <c r="D28" i="1"/>
  <c r="C28" i="1"/>
  <c r="F25" i="1"/>
  <c r="E25" i="1"/>
  <c r="C25" i="1"/>
  <c r="E22" i="1"/>
  <c r="D22" i="1"/>
  <c r="C22" i="1"/>
  <c r="F19" i="1"/>
  <c r="E19" i="1"/>
  <c r="D19" i="1"/>
  <c r="C19" i="1"/>
  <c r="F16" i="1"/>
  <c r="E16" i="1"/>
  <c r="D16" i="1"/>
  <c r="C16" i="1"/>
  <c r="F15" i="1"/>
  <c r="D15" i="1"/>
  <c r="C15" i="1"/>
  <c r="F14" i="1"/>
  <c r="E14" i="1"/>
  <c r="D14" i="1"/>
  <c r="C14" i="1"/>
  <c r="F13" i="1"/>
  <c r="E13" i="1"/>
  <c r="D13" i="1"/>
  <c r="C13" i="1"/>
  <c r="F11" i="1"/>
  <c r="C10" i="1"/>
  <c r="C34" i="1" l="1"/>
  <c r="C35" i="1" s="1"/>
  <c r="D34" i="1"/>
  <c r="D35" i="1" s="1"/>
  <c r="E34" i="1"/>
  <c r="E35" i="1" s="1"/>
  <c r="F34" i="1"/>
  <c r="F35" i="1" s="1"/>
  <c r="C23" i="1"/>
  <c r="C24" i="1" s="1"/>
  <c r="C20" i="1"/>
  <c r="C21" i="1" s="1"/>
  <c r="C17" i="1"/>
  <c r="C18" i="1" s="1"/>
  <c r="C26" i="1"/>
  <c r="C27" i="1" s="1"/>
  <c r="D26" i="1"/>
  <c r="D27" i="1" s="1"/>
  <c r="F26" i="1"/>
  <c r="F27" i="1" s="1"/>
  <c r="E26" i="1"/>
  <c r="E27" i="1" s="1"/>
  <c r="C11" i="1"/>
  <c r="D11" i="1"/>
  <c r="D12" i="1" s="1"/>
  <c r="C31" i="1"/>
  <c r="C32" i="1" s="1"/>
  <c r="E17" i="1"/>
  <c r="E18" i="1" s="1"/>
  <c r="E31" i="1"/>
  <c r="F12" i="1"/>
  <c r="F31" i="1"/>
  <c r="D31" i="1"/>
  <c r="F17" i="1"/>
  <c r="E23" i="1"/>
  <c r="E20" i="1"/>
  <c r="D20" i="1"/>
  <c r="F23" i="1"/>
  <c r="D17" i="1"/>
  <c r="F20" i="1"/>
  <c r="E11" i="1"/>
  <c r="D23" i="1"/>
  <c r="C36" i="1" l="1"/>
  <c r="C37" i="1" s="1"/>
  <c r="C12" i="1"/>
  <c r="F36" i="1"/>
  <c r="D36" i="1"/>
  <c r="E36" i="1"/>
  <c r="E32" i="1"/>
  <c r="F24" i="1"/>
  <c r="D32" i="1"/>
  <c r="E21" i="1"/>
  <c r="D24" i="1"/>
  <c r="E12" i="1"/>
  <c r="D21" i="1"/>
  <c r="F21" i="1"/>
  <c r="F32" i="1"/>
  <c r="D18" i="1"/>
  <c r="E24" i="1"/>
  <c r="F18" i="1"/>
  <c r="F37" i="1" l="1"/>
  <c r="D37" i="1"/>
  <c r="E37" i="1"/>
  <c r="G37" i="1" l="1"/>
</calcChain>
</file>

<file path=xl/sharedStrings.xml><?xml version="1.0" encoding="utf-8"?>
<sst xmlns="http://schemas.openxmlformats.org/spreadsheetml/2006/main" count="110" uniqueCount="96">
  <si>
    <t>PROCESO</t>
  </si>
  <si>
    <t>COMPONENTE</t>
  </si>
  <si>
    <t>Total</t>
  </si>
  <si>
    <t>Nivel de Desarrollo del Proceso</t>
  </si>
  <si>
    <t>Pertenencia y Participación</t>
  </si>
  <si>
    <t>Familia de Estudiantes</t>
  </si>
  <si>
    <t>Relaciones con el Entorno</t>
  </si>
  <si>
    <t>Cultura Institucional</t>
  </si>
  <si>
    <t>Diseño Pedagógico Curricular</t>
  </si>
  <si>
    <t>Prácticas Pedagógicas</t>
  </si>
  <si>
    <t>Participación de estudiantes</t>
  </si>
  <si>
    <t xml:space="preserve">Uno de los medios que el PEI indica para lograr participación y pertenencia de los estudiantes es el desarrollo de Proyectos Pedagógicos, sin embargo, no se realizan acciones para lograrlo. </t>
  </si>
  <si>
    <t xml:space="preserve">Algunos docentes en la Institución Educativa realizan trabajos esporádicos o pequeños proyectos alrededor de temas que responden a las necesidades y realidades de los estudiantes, sin llegar a impactar otras instancias de la I.E. </t>
  </si>
  <si>
    <t>Se diseñan y planean Proyectos Pedagógicos desde el marco de competencias ciudadanas y derechos humanos.</t>
  </si>
  <si>
    <t>Los Proyectos Pedagógicos basados en el desarrollo de competencias ciudadanas, son planeados y desarrollados participativamente por diferentes miembros de la comunidad educativa y la I.E</t>
  </si>
  <si>
    <t xml:space="preserve">Ninguna familia ha sido involucrada en la formulación de Proyectos Pedagógicos. </t>
  </si>
  <si>
    <t xml:space="preserve">Los Proyectos Pedagógicos, no involucran a las familias de los estudiantes en sus procesos y actividades. </t>
  </si>
  <si>
    <t>Los Proyectos Pedagógicos son diseñados y desarrollados a partir de las características de la realidad familiar y comunitaria de los estudiantes.</t>
  </si>
  <si>
    <t xml:space="preserve">Se cuenta con representación de la familia de los estudiantes en el diseño y ejecución de las acciones de los Proyectos Pedagógicos. </t>
  </si>
  <si>
    <t xml:space="preserve">Los Proyectos Pedagógicos están formulados en el PEI desde la obligatoriedad impuesta por la ley. </t>
  </si>
  <si>
    <t xml:space="preserve">Los Proyectos Pedagógicos se realizan retomando algunos elementos de los lineamientos y propuestas del MEN y la Secretaría de Educación, pero no se evidencia una articulación. </t>
  </si>
  <si>
    <t>La planeación y ejecución de los Proyectos Pedagógicos se hace articulando las orientaciones regionales y nacionales, y con el apoyo de las autoridades educativas.</t>
  </si>
  <si>
    <t xml:space="preserve">La Institución Educativa, desarrolla los Proyectos Pedagógicos de forma cualificada y pertinente, según el contexto y sus necesidades. </t>
  </si>
  <si>
    <t xml:space="preserve">Los proyectos no tienen vínculo alguno con otras instituciones. </t>
  </si>
  <si>
    <t xml:space="preserve">Los Proyectos Pedagógicos realizan contactos esporádicos con otras instituciones. </t>
  </si>
  <si>
    <t>La institución educativa tiene establecidas alianzas y acuerdos con otras instituciones locales para apoyar el desarrollo de los Proyectos Pedagógicos.</t>
  </si>
  <si>
    <t xml:space="preserve">Los Proyectos Pedagógicos reconocen en su planeación el trabajo con otras instituciones para lograr el desarrollo de las competencias ciudadanas y el ejercicio de los Derechos Humanos. </t>
  </si>
  <si>
    <t xml:space="preserve">El PEI contempla el establecimiento de relaciones con el sector productivo para, entre otros, conseguir recursos necesarios para el desarrollo de Proyectos Pedagógicos. </t>
  </si>
  <si>
    <t xml:space="preserve">La Institución Educativa orienta sus contactos con el sector productivo para cumplir objetivos diferentes al desarrollo de Proyectos Pedagógicos. </t>
  </si>
  <si>
    <t xml:space="preserve">La base de los intercambios con el sector productivo es el desarrollo de competencias ciudadanas y el ejercicio de Derechos Humanos. </t>
  </si>
  <si>
    <t>La Institución Educativa tiene alianzas con el sector productivo de la región dirigida a apoyar y fortalecer el desarrollo de los Proyectos Pedagógicos.</t>
  </si>
  <si>
    <t xml:space="preserve">El trabajo en equipo es considerado en el PEI como la estrategia más importante para el desarrollo de Proyectos Pedagógicos. </t>
  </si>
  <si>
    <t xml:space="preserve">Las iniciativas con respecto a los Proyectos Pedagógicos son adelantadas por docentes individualmente. </t>
  </si>
  <si>
    <t>La planeación del trabajo en equipo en los Proyectos Pedagógicos se fundamenta en competencias ciudadanas y Derechos Humanos.</t>
  </si>
  <si>
    <t>La Institución Educativa cuenta con equipos de trabajo para desarrollar los Proyectos Pedagógicos, preparados con metodologías claras y pertinentes.</t>
  </si>
  <si>
    <t xml:space="preserve">Los Proyectos Pedagógicos hacen parte integral del plan de estudios. </t>
  </si>
  <si>
    <t xml:space="preserve">Los Proyectos Pedagógicos se realizan de forma aislada, lo que hace que no se ajusten a lo planteado en el PEI. </t>
  </si>
  <si>
    <t xml:space="preserve">Los Proyectos Pedagógicos están redactados de forma clara en el plan de estudios, lo cual se evidencia en su conexión explícita con el enfoque de competencias ciudadanas y Derechos Humanos. </t>
  </si>
  <si>
    <t>El plan de estudios de la Institución Educativa relaciona los estándares de competencias ciudadanas con las áreas, las asignaturas y los Proyectos Pedagógicos.</t>
  </si>
  <si>
    <t xml:space="preserve">La formulación de Proyectos Pedagógicos en el PEI incluye consideraciones sobre opciones didácticas. </t>
  </si>
  <si>
    <t xml:space="preserve">Las opciones didácticas de los Proyectos Pedagógicos se fundamentan en el enfoque de competencias ciudadanas y Derechos Humanos. </t>
  </si>
  <si>
    <t>La Institución Educativa cuenta con opciones didácticas comunes que facilitan el desarrollo de competencias ciudadanas en los Proyectos Pedagógicos, en todas las áreas, los grados y las sedes.</t>
  </si>
  <si>
    <t xml:space="preserve">La lectura de contexto realizada desde los Proyectos Pedagógicos es concebida en el PEI como un proceso sensible a personas con necesidades y/o pertenecientes a grupos étnicos. </t>
  </si>
  <si>
    <t xml:space="preserve">El enfoque de competencias ciudadanas permite que los Proyectos Pedagógicos planeen estrategias para incluir a personas con necesidades especiales y pertenecientes a grupos étnicos. </t>
  </si>
  <si>
    <t>El trabajo desde los Proyectos Pedagógicos se hace sin tener en cuenta las necesidades especiales de los estudiantes ni su pertenencia a un grupo étnico.</t>
  </si>
  <si>
    <t xml:space="preserve">La lectura de contexto realizada desde los Proyectos Pedagógicos es concebida en el PEI como un proceso sensible a las necesidades y expectativas de los estudiantes. </t>
  </si>
  <si>
    <t xml:space="preserve">Las expectativas y necesidades de los estudiantes son conocidas por algunos docentes, sin embargo, se han integrado parcialmente a los Proyectos Pedagógicos para darles respuesta. </t>
  </si>
  <si>
    <t xml:space="preserve">El enfoque de competencias ciudadanas y Proyectos Pedagógicos permite que estos planeen estrategias para identificar y responder a las necesidades y expectativas de los estudiantes. </t>
  </si>
  <si>
    <t xml:space="preserve">Los Proyectos Pedagógicos son un mecanismo para conocer las necesidades y expectativas de los estudiantes, dado que responden a estas y a las demandas de la comunidad local. </t>
  </si>
  <si>
    <t xml:space="preserve">En el planteamiento de los Proyectos Pedagógicos se contempla el trabajo en proyecto de vida. </t>
  </si>
  <si>
    <t xml:space="preserve">El trabajo en el proyecto de vida de los estudiantes se desarrolla de modo aislado por algunos docentes. Por su parte, los Proyectos Pedagógicos no brindan oportunidades sistemáticas para facilitar el empoderamiento de los estudiantes. </t>
  </si>
  <si>
    <t>La participación activa de los estudiantes en los Proyectos Pedagógicos facilita el empoderamiento de ellos en cuanto a su proyecto de vida.</t>
  </si>
  <si>
    <t xml:space="preserve">Los Proyectos Pedagógicos planean estrategias para trabajar el proyecto de vida de los estudiantes participantes en ellos. </t>
  </si>
  <si>
    <t xml:space="preserve">En la formulación de los Proyectos Pedagógicos se considera la importancia de la participación estudiantil. </t>
  </si>
  <si>
    <t xml:space="preserve">Solamente un pequeño grupo de estudiantes participa constantemente en el desarrollo de los Proyectos Pedagógicos. </t>
  </si>
  <si>
    <t xml:space="preserve">Los estímulos y estrategias para incrementar la participación estudiantil en los Proyectos Pedagógicos se fundamentan en el enfoque de competencias ciudadanas y el ejercicio de los Derechos Humanos. </t>
  </si>
  <si>
    <t>Los estudiantes de la institución forman parte activa del diseño e implementación de los Proyectos Pedagógicos. Su participación está en relación directa con el desarrollo de competencias ciudadanas para el ejercicio de sus derechos.</t>
  </si>
  <si>
    <t>La utilización de didácticas es practicada por algunos docentes como herramienta para el desarrollo de competencias ciudadanas en el marco de Proyectos Pedagógicos.</t>
  </si>
  <si>
    <t>Autoridades Educativas.</t>
  </si>
  <si>
    <t>Otras Instituciones.</t>
  </si>
  <si>
    <t>Sector Productivo.</t>
  </si>
  <si>
    <t>Trabajo en Equipo.</t>
  </si>
  <si>
    <t>Plan de Estudios.</t>
  </si>
  <si>
    <t>Opciones Didácticas para las Áreas, Asignaturas y Proyectos Transversales.</t>
  </si>
  <si>
    <t>Atención Educativa a Grupos Poblacionales con Necesidades Especiales y a Personas Pertenecientes a Grupos Étnicos</t>
  </si>
  <si>
    <t>Necesidades y Expectativas de los Estudiantes.</t>
  </si>
  <si>
    <t>Participación de Estudiantes.</t>
  </si>
  <si>
    <t>Proyectos de Vida.</t>
  </si>
  <si>
    <t>VALORACIÓN</t>
  </si>
  <si>
    <t>DESARROLLO DE LA GESTIÓN</t>
  </si>
  <si>
    <t>Clima Escolar</t>
  </si>
  <si>
    <t>Accesibilidad</t>
  </si>
  <si>
    <t>Participación y Convivencia</t>
  </si>
  <si>
    <t>RESULTADOS</t>
  </si>
  <si>
    <t>Sub Total</t>
  </si>
  <si>
    <t>E</t>
  </si>
  <si>
    <t>P</t>
  </si>
  <si>
    <t>A</t>
  </si>
  <si>
    <t>M.C</t>
  </si>
  <si>
    <t>Los Proyectos Pedagógicos, desde su construcción colaborativa, son un espacio privilegiado para integrar a personas pertenecientes a grupos étnicos, promover el respeto por la diferencia y construir a partir de la diversidad.</t>
  </si>
  <si>
    <t>TOTAL</t>
  </si>
  <si>
    <t>Autoridades Educativas</t>
  </si>
  <si>
    <t>Otras Instituciones</t>
  </si>
  <si>
    <t>Sector Productivo</t>
  </si>
  <si>
    <t>Trabajo en Equipo</t>
  </si>
  <si>
    <t>Plan de Estudio</t>
  </si>
  <si>
    <t xml:space="preserve">Opciones Didácticas </t>
  </si>
  <si>
    <t>Atención a Grupos  con Necesidades Especiales</t>
  </si>
  <si>
    <t xml:space="preserve">Necesidades y Expectativas de los Estudiantes </t>
  </si>
  <si>
    <t xml:space="preserve">Proyectos de Vida </t>
  </si>
  <si>
    <t>IMPLEMENTACIÓN DE PROYECTOS PEDAGÓGICOS TRANSVERSALES</t>
  </si>
  <si>
    <t>INSTITUCIÓN EDUCATIVA:</t>
  </si>
  <si>
    <t>EVALUACION DE LA IMPLEMENTACIÓN DE PROYECTOS PEDAGÓGICOS TRANSVERSALES</t>
  </si>
  <si>
    <t>FECHA ACTUALIZACIÓN: 15/09/2020</t>
  </si>
  <si>
    <t>CÓDIGO: FO-GED-04</t>
  </si>
  <si>
    <t>VERSIÓN: 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</si>
</sst>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scheme val="minor"/>
    </font>
    <font>
      <sz val="10"/>
      <color rgb="FF000000"/>
      <name val="Arial"/>
      <family val="2"/>
    </font>
    <font>
      <b/>
      <sz val="11"/>
      <color rgb="FFFFFFFF"/>
      <name val="Arial"/>
      <family val="2"/>
    </font>
    <font>
      <sz val="10"/>
      <color theme="1"/>
      <name val="Calibri"/>
      <family val="2"/>
      <scheme val="minor"/>
    </font>
    <font>
      <sz val="9"/>
      <color theme="1"/>
      <name val="Calibri"/>
      <family val="2"/>
      <scheme val="minor"/>
    </font>
    <font>
      <b/>
      <sz val="9"/>
      <color theme="1"/>
      <name val="Calibri"/>
      <family val="2"/>
      <scheme val="minor"/>
    </font>
    <font>
      <b/>
      <sz val="12"/>
      <name val="Calibri"/>
      <family val="2"/>
      <scheme val="minor"/>
    </font>
    <font>
      <b/>
      <sz val="9"/>
      <name val="Calibri"/>
      <family val="2"/>
      <scheme val="minor"/>
    </font>
    <font>
      <sz val="9"/>
      <name val="Calibri"/>
      <family val="2"/>
      <scheme val="minor"/>
    </font>
    <font>
      <b/>
      <sz val="10"/>
      <name val="Calibri"/>
      <family val="2"/>
      <scheme val="minor"/>
    </font>
    <font>
      <b/>
      <sz val="14"/>
      <name val="Calibri"/>
      <family val="2"/>
      <scheme val="minor"/>
    </font>
    <font>
      <b/>
      <sz val="10"/>
      <color theme="1"/>
      <name val="Arial"/>
      <family val="2"/>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2" fillId="0" borderId="1" xfId="0" applyFont="1" applyBorder="1" applyAlignment="1">
      <alignment horizontal="justify"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4" fillId="0" borderId="0" xfId="0" applyFont="1"/>
    <xf numFmtId="0" fontId="5" fillId="0" borderId="0" xfId="0" applyFont="1"/>
    <xf numFmtId="0" fontId="2" fillId="0" borderId="1" xfId="0" applyFont="1" applyBorder="1" applyAlignment="1">
      <alignment horizontal="justify" vertical="center" wrapText="1"/>
    </xf>
    <xf numFmtId="0" fontId="5" fillId="0" borderId="0" xfId="0" applyFont="1" applyAlignment="1"/>
    <xf numFmtId="0" fontId="7" fillId="0" borderId="11" xfId="0" applyFont="1" applyFill="1" applyBorder="1" applyAlignment="1">
      <alignment vertical="center" wrapText="1"/>
    </xf>
    <xf numFmtId="0" fontId="7" fillId="0" borderId="26" xfId="0" applyFont="1" applyFill="1" applyBorder="1" applyAlignment="1">
      <alignment vertical="center" wrapText="1"/>
    </xf>
    <xf numFmtId="0" fontId="8" fillId="0" borderId="27"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9" fillId="0" borderId="2" xfId="0" applyFont="1" applyFill="1" applyBorder="1" applyAlignment="1" applyProtection="1">
      <alignment vertical="center" wrapText="1"/>
    </xf>
    <xf numFmtId="1" fontId="8" fillId="0" borderId="2" xfId="0" applyNumberFormat="1" applyFont="1" applyFill="1" applyBorder="1" applyAlignment="1" applyProtection="1">
      <alignment horizontal="center" vertical="center" wrapText="1"/>
    </xf>
    <xf numFmtId="1" fontId="8" fillId="0" borderId="13" xfId="0" applyNumberFormat="1" applyFont="1" applyFill="1" applyBorder="1" applyAlignment="1" applyProtection="1">
      <alignment horizontal="center" vertical="center" wrapText="1"/>
    </xf>
    <xf numFmtId="0" fontId="9" fillId="0" borderId="7" xfId="0" applyFont="1" applyFill="1" applyBorder="1" applyAlignment="1">
      <alignment horizontal="justify" vertical="top" wrapText="1"/>
    </xf>
    <xf numFmtId="3" fontId="8" fillId="0" borderId="1" xfId="0" applyNumberFormat="1" applyFont="1" applyFill="1" applyBorder="1" applyAlignment="1" applyProtection="1">
      <alignment horizontal="center" vertical="center" wrapText="1"/>
    </xf>
    <xf numFmtId="3" fontId="8" fillId="0" borderId="15" xfId="0" applyNumberFormat="1" applyFont="1" applyFill="1" applyBorder="1" applyAlignment="1" applyProtection="1">
      <alignment horizontal="center" vertical="center" wrapText="1"/>
    </xf>
    <xf numFmtId="0" fontId="9" fillId="0" borderId="8" xfId="0" applyFont="1" applyFill="1" applyBorder="1"/>
    <xf numFmtId="0" fontId="8" fillId="0" borderId="6"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9" fontId="8" fillId="0" borderId="3" xfId="1" applyFont="1" applyFill="1" applyBorder="1" applyAlignment="1" applyProtection="1">
      <alignment horizontal="center" vertical="center" wrapText="1"/>
    </xf>
    <xf numFmtId="9" fontId="8" fillId="0" borderId="19" xfId="1" applyFont="1" applyFill="1" applyBorder="1" applyAlignment="1" applyProtection="1">
      <alignment horizontal="center" vertical="center" wrapText="1"/>
    </xf>
    <xf numFmtId="0" fontId="9" fillId="0" borderId="9" xfId="0" applyFont="1" applyFill="1" applyBorder="1"/>
    <xf numFmtId="0" fontId="9" fillId="0" borderId="1" xfId="0" applyFont="1" applyFill="1" applyBorder="1" applyAlignment="1" applyProtection="1">
      <alignment vertical="center" wrapText="1"/>
    </xf>
    <xf numFmtId="1" fontId="8" fillId="0" borderId="1" xfId="0" applyNumberFormat="1" applyFont="1" applyFill="1" applyBorder="1" applyAlignment="1" applyProtection="1">
      <alignment horizontal="center" vertical="center" wrapText="1"/>
    </xf>
    <xf numFmtId="1" fontId="8" fillId="0" borderId="15" xfId="0" applyNumberFormat="1" applyFont="1" applyFill="1" applyBorder="1" applyAlignment="1" applyProtection="1">
      <alignment horizontal="center" vertical="center" wrapText="1"/>
    </xf>
    <xf numFmtId="0" fontId="9" fillId="0" borderId="8" xfId="0" applyFont="1" applyFill="1" applyBorder="1" applyAlignment="1">
      <alignment horizontal="justify" vertical="top" wrapText="1"/>
    </xf>
    <xf numFmtId="1" fontId="9" fillId="0" borderId="2" xfId="0" applyNumberFormat="1" applyFont="1" applyFill="1" applyBorder="1" applyAlignment="1" applyProtection="1">
      <alignment horizontal="center" vertical="center" wrapText="1"/>
    </xf>
    <xf numFmtId="1" fontId="9" fillId="0" borderId="13" xfId="0" applyNumberFormat="1" applyFont="1" applyFill="1" applyBorder="1" applyAlignment="1" applyProtection="1">
      <alignment horizontal="center" vertical="center" wrapText="1"/>
    </xf>
    <xf numFmtId="0" fontId="8" fillId="0" borderId="16" xfId="0" applyFont="1" applyFill="1" applyBorder="1" applyAlignment="1" applyProtection="1">
      <alignment horizontal="right" vertical="center" wrapText="1"/>
    </xf>
    <xf numFmtId="0" fontId="8" fillId="0" borderId="14" xfId="0" applyFont="1" applyFill="1" applyBorder="1" applyAlignment="1" applyProtection="1">
      <alignment horizontal="right" vertical="center" wrapText="1"/>
    </xf>
    <xf numFmtId="9" fontId="8" fillId="0" borderId="14" xfId="1" applyFont="1" applyFill="1" applyBorder="1" applyAlignment="1" applyProtection="1">
      <alignment horizontal="center" vertical="center" wrapText="1"/>
    </xf>
    <xf numFmtId="0" fontId="9" fillId="0" borderId="17" xfId="0" applyFont="1" applyFill="1" applyBorder="1"/>
    <xf numFmtId="0" fontId="9" fillId="0" borderId="4" xfId="0" applyFont="1" applyFill="1" applyBorder="1"/>
    <xf numFmtId="0" fontId="8" fillId="0" borderId="2" xfId="0" applyFont="1" applyFill="1" applyBorder="1" applyAlignment="1">
      <alignment horizontal="center"/>
    </xf>
    <xf numFmtId="3" fontId="8" fillId="0" borderId="2" xfId="0" applyNumberFormat="1" applyFont="1" applyFill="1" applyBorder="1" applyAlignment="1">
      <alignment horizontal="center"/>
    </xf>
    <xf numFmtId="3" fontId="10" fillId="0" borderId="7" xfId="0" applyNumberFormat="1" applyFont="1" applyFill="1" applyBorder="1" applyAlignment="1">
      <alignment horizontal="center" vertical="center" wrapText="1"/>
    </xf>
    <xf numFmtId="0" fontId="9" fillId="0" borderId="6" xfId="0" applyFont="1" applyFill="1" applyBorder="1"/>
    <xf numFmtId="164" fontId="11" fillId="0" borderId="9" xfId="1" applyNumberFormat="1" applyFont="1" applyFill="1" applyBorder="1" applyAlignment="1">
      <alignment horizontal="center" vertical="center"/>
    </xf>
    <xf numFmtId="0" fontId="12" fillId="0" borderId="22" xfId="0" applyFont="1" applyBorder="1" applyAlignment="1"/>
    <xf numFmtId="0" fontId="12" fillId="0" borderId="17" xfId="0" applyFont="1" applyBorder="1" applyAlignment="1"/>
    <xf numFmtId="0" fontId="5" fillId="0" borderId="20" xfId="0" applyFont="1" applyBorder="1" applyAlignment="1">
      <alignment horizontal="center"/>
    </xf>
    <xf numFmtId="0" fontId="5" fillId="0" borderId="28" xfId="0" applyFont="1" applyBorder="1" applyAlignment="1">
      <alignment horizont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8" fillId="0" borderId="5" xfId="0" applyFont="1" applyFill="1" applyBorder="1" applyAlignment="1" applyProtection="1">
      <alignment horizontal="right" vertical="center" wrapText="1"/>
    </xf>
    <xf numFmtId="0" fontId="8" fillId="0" borderId="1" xfId="0" applyFont="1" applyFill="1" applyBorder="1" applyAlignment="1" applyProtection="1">
      <alignment horizontal="right" vertical="center" wrapText="1"/>
    </xf>
    <xf numFmtId="0" fontId="8" fillId="0" borderId="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Medium9"/>
  <colors>
    <mruColors>
      <color rgb="FF0000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66674</xdr:rowOff>
    </xdr:from>
    <xdr:to>
      <xdr:col>0</xdr:col>
      <xdr:colOff>828675</xdr:colOff>
      <xdr:row>3</xdr:row>
      <xdr:rowOff>171449</xdr:rowOff>
    </xdr:to>
    <xdr:pic>
      <xdr:nvPicPr>
        <xdr:cNvPr id="3" name="Imagen 2" descr="E:\usuario-32275166\Desktop\Logo Institucional\Logo para Formatos Calidad.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38124"/>
          <a:ext cx="752475" cy="6000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2\sigi\Users\usuario\Desktop\Tele%20Trabajo\PAM\PMI\SEGUIMIENTO%20P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EVALUACION"/>
      <sheetName val="Hoja1"/>
      <sheetName val="GRÁFICOS"/>
      <sheetName val="GRÁFICOS-"/>
      <sheetName val="ANÁLISIS DE GRÁFICOS"/>
      <sheetName val="PMI"/>
      <sheetName val="Listas Desplegables"/>
      <sheetName val="Hoja2"/>
    </sheetNames>
    <sheetDataSet>
      <sheetData sheetId="0">
        <row r="37">
          <cell r="D37">
            <v>0</v>
          </cell>
        </row>
      </sheetData>
      <sheetData sheetId="1">
        <row r="115">
          <cell r="B115" t="str">
            <v>PMI, Matriz de ponderacion de objetivos  y acuerdos por la excelencia  construidos articuladamente.</v>
          </cell>
        </row>
        <row r="116">
          <cell r="B116" t="str">
            <v>Instrumento de PMI, matriz de ponderacion y acuerdos por la excelencia socializados y en ejecucion</v>
          </cell>
        </row>
        <row r="117">
          <cell r="B117" t="str">
            <v>Instrumentos PMI,matriz de objetivos y Acuerdos por la excelencia con seguimientos y a un nivel de desarrollo del 80%.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topLeftCell="A22" zoomScaleNormal="100" workbookViewId="0">
      <selection activeCell="B2" sqref="B2:F4"/>
    </sheetView>
  </sheetViews>
  <sheetFormatPr baseColWidth="10" defaultColWidth="9.140625" defaultRowHeight="12.75" x14ac:dyDescent="0.2"/>
  <cols>
    <col min="1" max="1" width="13.85546875" style="5" customWidth="1"/>
    <col min="2" max="2" width="24.7109375" style="4" customWidth="1"/>
    <col min="3" max="3" width="5.28515625" style="4" bestFit="1" customWidth="1"/>
    <col min="4" max="4" width="5.42578125" style="4" customWidth="1"/>
    <col min="5" max="5" width="5" style="4" customWidth="1"/>
    <col min="6" max="6" width="5.28515625" style="4" bestFit="1" customWidth="1"/>
    <col min="7" max="7" width="47" style="4" customWidth="1"/>
    <col min="8" max="8" width="5.28515625" style="4" customWidth="1"/>
    <col min="9" max="10" width="14.85546875" style="4" customWidth="1"/>
    <col min="11" max="11" width="12.7109375" style="4" customWidth="1"/>
    <col min="12" max="12" width="15.28515625" style="4" customWidth="1"/>
    <col min="13" max="13" width="17.85546875" style="4" customWidth="1"/>
    <col min="14" max="14" width="20.28515625" style="4" customWidth="1"/>
    <col min="15" max="15" width="26.42578125" style="4" customWidth="1"/>
    <col min="16" max="16384" width="9.140625" style="4"/>
  </cols>
  <sheetData>
    <row r="1" spans="1:7" ht="13.5" thickBot="1" x14ac:dyDescent="0.25">
      <c r="A1" s="7"/>
      <c r="B1" s="7"/>
      <c r="C1" s="7"/>
      <c r="D1" s="7"/>
      <c r="E1" s="7"/>
      <c r="F1" s="7"/>
      <c r="G1" s="7"/>
    </row>
    <row r="2" spans="1:7" ht="19.5" customHeight="1" x14ac:dyDescent="0.2">
      <c r="A2" s="42"/>
      <c r="B2" s="44" t="s">
        <v>92</v>
      </c>
      <c r="C2" s="45"/>
      <c r="D2" s="45"/>
      <c r="E2" s="45"/>
      <c r="F2" s="46"/>
      <c r="G2" s="40" t="s">
        <v>94</v>
      </c>
    </row>
    <row r="3" spans="1:7" ht="19.5" customHeight="1" x14ac:dyDescent="0.2">
      <c r="A3" s="43"/>
      <c r="B3" s="47"/>
      <c r="C3" s="48"/>
      <c r="D3" s="48"/>
      <c r="E3" s="48"/>
      <c r="F3" s="49"/>
      <c r="G3" s="41" t="s">
        <v>95</v>
      </c>
    </row>
    <row r="4" spans="1:7" ht="18.75" customHeight="1" thickBot="1" x14ac:dyDescent="0.25">
      <c r="A4" s="43"/>
      <c r="B4" s="47"/>
      <c r="C4" s="48"/>
      <c r="D4" s="48"/>
      <c r="E4" s="48"/>
      <c r="F4" s="49"/>
      <c r="G4" s="41" t="s">
        <v>93</v>
      </c>
    </row>
    <row r="5" spans="1:7" x14ac:dyDescent="0.2">
      <c r="A5" s="55" t="s">
        <v>90</v>
      </c>
      <c r="B5" s="56"/>
      <c r="C5" s="56"/>
      <c r="D5" s="56"/>
      <c r="E5" s="56"/>
      <c r="F5" s="56"/>
      <c r="G5" s="57"/>
    </row>
    <row r="6" spans="1:7" ht="13.5" thickBot="1" x14ac:dyDescent="0.25">
      <c r="A6" s="58"/>
      <c r="B6" s="59"/>
      <c r="C6" s="59"/>
      <c r="D6" s="59"/>
      <c r="E6" s="59"/>
      <c r="F6" s="59"/>
      <c r="G6" s="60"/>
    </row>
    <row r="7" spans="1:7" ht="16.5" customHeight="1" thickBot="1" x14ac:dyDescent="0.25">
      <c r="A7" s="61" t="s">
        <v>91</v>
      </c>
      <c r="B7" s="62"/>
      <c r="C7" s="8"/>
      <c r="D7" s="8"/>
      <c r="E7" s="8"/>
      <c r="F7" s="8"/>
      <c r="G7" s="9"/>
    </row>
    <row r="8" spans="1:7" ht="13.5" thickBot="1" x14ac:dyDescent="0.25">
      <c r="A8" s="65" t="s">
        <v>0</v>
      </c>
      <c r="B8" s="67" t="s">
        <v>1</v>
      </c>
      <c r="C8" s="50" t="s">
        <v>68</v>
      </c>
      <c r="D8" s="51"/>
      <c r="E8" s="51"/>
      <c r="F8" s="52"/>
      <c r="G8" s="53" t="s">
        <v>73</v>
      </c>
    </row>
    <row r="9" spans="1:7" ht="13.5" thickBot="1" x14ac:dyDescent="0.25">
      <c r="A9" s="66"/>
      <c r="B9" s="68"/>
      <c r="C9" s="10" t="s">
        <v>75</v>
      </c>
      <c r="D9" s="10" t="s">
        <v>76</v>
      </c>
      <c r="E9" s="10" t="s">
        <v>77</v>
      </c>
      <c r="F9" s="10" t="s">
        <v>78</v>
      </c>
      <c r="G9" s="54"/>
    </row>
    <row r="10" spans="1:7" x14ac:dyDescent="0.2">
      <c r="A10" s="11" t="s">
        <v>70</v>
      </c>
      <c r="B10" s="12" t="s">
        <v>4</v>
      </c>
      <c r="C10" s="13" t="str">
        <f>IF($G10="Uno de los medios que el PEI indica para lograr participación y pertenencia de los estudiantes es el desarrollo de Proyectos Pedagógicos, sin embargo, no se realizan acciones para lograrlo. ","X","")</f>
        <v/>
      </c>
      <c r="D10" s="13" t="str">
        <f>IF($G10="Algunos docentes en la Institución Educativa realizan trabajos esporádicos o pequeños proyectos alrededor de temas que responden a las necesidades y realidades de los estudiantes, sin llegar a impactar otras instancias de la I.E. ","X","")</f>
        <v/>
      </c>
      <c r="E10" s="13" t="str">
        <f>IF($G10="Se diseñan y planean Proyectos Pedagógicos desde el marco de competencias ciudadanas y derechos humanos.","X","")</f>
        <v/>
      </c>
      <c r="F10" s="14" t="str">
        <f>IF($G10="Los Proyectos Pedagógicos basados en el desarrollo de competencias ciudadanas, son planeados y desarrollados participativamente por diferentes miembros de la comunidad educativa y la I.E","X","")</f>
        <v/>
      </c>
      <c r="G10" s="15"/>
    </row>
    <row r="11" spans="1:7" x14ac:dyDescent="0.2">
      <c r="A11" s="63" t="s">
        <v>74</v>
      </c>
      <c r="B11" s="64"/>
      <c r="C11" s="16">
        <f>COUNTIF(C10:C10,"X")</f>
        <v>0</v>
      </c>
      <c r="D11" s="16">
        <f>COUNTIF(D10:D10,"X")</f>
        <v>0</v>
      </c>
      <c r="E11" s="16">
        <f>COUNTIF(E10:E10,"X")</f>
        <v>0</v>
      </c>
      <c r="F11" s="17">
        <f>COUNTIF(F10:F10,"X")</f>
        <v>0</v>
      </c>
      <c r="G11" s="18"/>
    </row>
    <row r="12" spans="1:7" ht="13.5" thickBot="1" x14ac:dyDescent="0.25">
      <c r="A12" s="19"/>
      <c r="B12" s="20" t="s">
        <v>3</v>
      </c>
      <c r="C12" s="21">
        <f>C11</f>
        <v>0</v>
      </c>
      <c r="D12" s="21">
        <f>D11</f>
        <v>0</v>
      </c>
      <c r="E12" s="21">
        <f t="shared" ref="E12:F12" si="0">E11</f>
        <v>0</v>
      </c>
      <c r="F12" s="22">
        <f t="shared" si="0"/>
        <v>0</v>
      </c>
      <c r="G12" s="23"/>
    </row>
    <row r="13" spans="1:7" x14ac:dyDescent="0.2">
      <c r="A13" s="65" t="s">
        <v>6</v>
      </c>
      <c r="B13" s="12" t="s">
        <v>5</v>
      </c>
      <c r="C13" s="13" t="str">
        <f>IF($G13="Ninguna familia ha sido involucrada en la formulación de Proyectos Pedagógicos. ","X","")</f>
        <v/>
      </c>
      <c r="D13" s="13" t="str">
        <f>IF($G13="Los Proyectos Pedagógicos, no involucran a las familias de los estudiantes en sus procesos y actividades. ","X","")</f>
        <v/>
      </c>
      <c r="E13" s="13" t="str">
        <f>IF($G13="Se cuenta con representación de la familia de los estudiantes en el diseño y ejecución de las acciones de los Proyectos Pedagógicos. ","X","")</f>
        <v/>
      </c>
      <c r="F13" s="14" t="str">
        <f>IF($G13="Los Proyectos Pedagógicos son diseñados y desarrollados a partir de las características de la realidad familiar y comunitaria de los estudiantes.","X","")</f>
        <v/>
      </c>
      <c r="G13" s="15"/>
    </row>
    <row r="14" spans="1:7" x14ac:dyDescent="0.2">
      <c r="A14" s="69"/>
      <c r="B14" s="24" t="s">
        <v>81</v>
      </c>
      <c r="C14" s="25" t="str">
        <f>IF($G14="Los Proyectos Pedagógicos están formulados en el PEI desde la obligatoriedad impuesta por la ley. ","X","")</f>
        <v/>
      </c>
      <c r="D14" s="25" t="str">
        <f>IF($G14="Los Proyectos Pedagógicos se realizan retomando algunos elementos de los lineamientos y propuestas del MEN y la Secretaría de Educación, pero no se evidencia una articulación. ","X","")</f>
        <v/>
      </c>
      <c r="E14" s="25" t="str">
        <f>IF($G14="La planeación y ejecución de los Proyectos Pedagógicos se hace articulando las orientaciones regionales y nacionales, y con el apoyo de las autoridades educativas.","X","")</f>
        <v/>
      </c>
      <c r="F14" s="26" t="str">
        <f>IF($G14="La Institución Educativa, desarrolla los Proyectos Pedagógicos de forma cualificada y pertinente, según el contexto y sus necesidades. ","X","")</f>
        <v/>
      </c>
      <c r="G14" s="27"/>
    </row>
    <row r="15" spans="1:7" x14ac:dyDescent="0.2">
      <c r="A15" s="69"/>
      <c r="B15" s="24" t="s">
        <v>82</v>
      </c>
      <c r="C15" s="25" t="str">
        <f>IF($G15="Los proyectos no tienen vínculo alguno con otras instituciones. ","X","")</f>
        <v/>
      </c>
      <c r="D15" s="25" t="str">
        <f>IF($G15="Los Proyectos Pedagógicos realizan contactos esporádicos con otras instituciones. ","X","")</f>
        <v/>
      </c>
      <c r="E15" s="25" t="str">
        <f>IF($G15="Los Proyectos Pedagógicos reconocen en su planeación el trabajo con otras instituciones para lograr el desarrollo de las competencias ciudadanas y el ejercicio de los Derechos Humanos. ","X","")</f>
        <v/>
      </c>
      <c r="F15" s="26" t="str">
        <f>IF($G15="La institución educativa tiene establecidas alianzas y acuerdos con otras instituciones locales para apoyar el desarrollo de los Proyectos Pedagógicos.","X","")</f>
        <v/>
      </c>
      <c r="G15" s="27"/>
    </row>
    <row r="16" spans="1:7" x14ac:dyDescent="0.2">
      <c r="A16" s="69"/>
      <c r="B16" s="24" t="s">
        <v>83</v>
      </c>
      <c r="C16" s="25" t="str">
        <f>IF($G16="El PEI contempla el establecimiento de relaciones con el sector productivo para, entre otros, conseguir recursos necesarios para el desarrollo de Proyectos Pedagógicos. ","X","")</f>
        <v/>
      </c>
      <c r="D16" s="25" t="str">
        <f>IF($G16="La Institución Educativa orienta sus contactos con el sector productivo para cumplir objetivos diferentes al desarrollo de Proyectos Pedagógicos. ","X","")</f>
        <v/>
      </c>
      <c r="E16" s="25" t="str">
        <f>IF($G16="La base de los intercambios con el sector productivo es el desarrollo de competencias ciudadanas y el ejercicio de Derechos Humanos. ","X","")</f>
        <v/>
      </c>
      <c r="F16" s="26" t="str">
        <f>IF($G16="La Institución Educativa tiene alianzas con el sector productivo de la región dirigida a apoyar y fortalecer el desarrollo de los Proyectos Pedagógicos.","X","")</f>
        <v/>
      </c>
      <c r="G16" s="27"/>
    </row>
    <row r="17" spans="1:7" x14ac:dyDescent="0.2">
      <c r="A17" s="63" t="s">
        <v>74</v>
      </c>
      <c r="B17" s="64"/>
      <c r="C17" s="16">
        <f>COUNTIF(C13:C16,"X")</f>
        <v>0</v>
      </c>
      <c r="D17" s="16">
        <f>COUNTIF(D13:D16,"X")</f>
        <v>0</v>
      </c>
      <c r="E17" s="16">
        <f>COUNTIF(E13:E16,"X")</f>
        <v>0</v>
      </c>
      <c r="F17" s="17">
        <f>COUNTIF(F13:F16,"X")</f>
        <v>0</v>
      </c>
      <c r="G17" s="18"/>
    </row>
    <row r="18" spans="1:7" ht="13.5" thickBot="1" x14ac:dyDescent="0.25">
      <c r="A18" s="19"/>
      <c r="B18" s="20" t="s">
        <v>3</v>
      </c>
      <c r="C18" s="21">
        <f>+C17/4</f>
        <v>0</v>
      </c>
      <c r="D18" s="21">
        <f t="shared" ref="D18:E18" si="1">+D17/4</f>
        <v>0</v>
      </c>
      <c r="E18" s="21">
        <f t="shared" si="1"/>
        <v>0</v>
      </c>
      <c r="F18" s="22">
        <f>+F17/4</f>
        <v>0</v>
      </c>
      <c r="G18" s="23"/>
    </row>
    <row r="19" spans="1:7" ht="24" x14ac:dyDescent="0.2">
      <c r="A19" s="11" t="s">
        <v>7</v>
      </c>
      <c r="B19" s="12" t="s">
        <v>84</v>
      </c>
      <c r="C19" s="28" t="str">
        <f>IF($G19="El trabajo en equipo es considerado en el PEI como la estrategia más importante para el desarrollo de Proyectos Pedagógicos. ","X","")</f>
        <v/>
      </c>
      <c r="D19" s="28" t="str">
        <f>IF($G19="Las iniciativas con respecto a los Proyectos Pedagógicos son adelantadas por docentes individualmente. ","X","")</f>
        <v/>
      </c>
      <c r="E19" s="28" t="str">
        <f>IF($G19="La planeación del trabajo en equipo en los Proyectos Pedagógicos se fundamenta en competencias ciudadanas y Derechos Humanos.","X","")</f>
        <v/>
      </c>
      <c r="F19" s="29" t="str">
        <f>IF($G19="La Institución Educativa cuenta con equipos de trabajo para desarrollar los Proyectos Pedagógicos, preparados con metodologías claras y pertinentes.","X","")</f>
        <v/>
      </c>
      <c r="G19" s="15"/>
    </row>
    <row r="20" spans="1:7" x14ac:dyDescent="0.2">
      <c r="A20" s="63" t="s">
        <v>2</v>
      </c>
      <c r="B20" s="64"/>
      <c r="C20" s="16">
        <f>COUNTIF(C19:C19,"X")</f>
        <v>0</v>
      </c>
      <c r="D20" s="16">
        <f>COUNTIF(D19:D19,"X")</f>
        <v>0</v>
      </c>
      <c r="E20" s="16">
        <f>COUNTIF(E19:E19,"X")</f>
        <v>0</v>
      </c>
      <c r="F20" s="17">
        <f>COUNTIF(F19:F19,"X")</f>
        <v>0</v>
      </c>
      <c r="G20" s="18"/>
    </row>
    <row r="21" spans="1:7" ht="24.75" customHeight="1" thickBot="1" x14ac:dyDescent="0.25">
      <c r="A21" s="19"/>
      <c r="B21" s="20" t="s">
        <v>3</v>
      </c>
      <c r="C21" s="21">
        <f>+C20</f>
        <v>0</v>
      </c>
      <c r="D21" s="21">
        <f t="shared" ref="D21:F21" si="2">+D20</f>
        <v>0</v>
      </c>
      <c r="E21" s="21">
        <f t="shared" si="2"/>
        <v>0</v>
      </c>
      <c r="F21" s="22">
        <f t="shared" si="2"/>
        <v>0</v>
      </c>
      <c r="G21" s="23"/>
    </row>
    <row r="22" spans="1:7" ht="36" customHeight="1" x14ac:dyDescent="0.2">
      <c r="A22" s="11" t="s">
        <v>8</v>
      </c>
      <c r="B22" s="12" t="s">
        <v>85</v>
      </c>
      <c r="C22" s="13" t="str">
        <f>IF($G22="Los Proyectos Pedagógicos hacen parte integral del plan de estudios. ","X","")</f>
        <v/>
      </c>
      <c r="D22" s="13" t="str">
        <f>IF($G22="Los Proyectos Pedagógicos se realizan de forma aislada, lo que hace que no se ajusten a lo planteado en el PEI. ","X","")</f>
        <v/>
      </c>
      <c r="E22" s="13" t="str">
        <f>IF($G22="Los Proyectos Pedagógicos están redactados de forma clara en el plan de estudios, lo cual se evidencia en su conexión explícita con el enfoque de competencias ciudadanas y Derechos Humanos. ","X","")</f>
        <v/>
      </c>
      <c r="F22" s="26" t="str">
        <f>IF($G22="El plan de estudios de la Institución Educativa relaciona los estándares de competencias ciudadanas con las áreas, las asignaturas y los Proyectos Pedagógicos.","X","")</f>
        <v/>
      </c>
      <c r="G22" s="15"/>
    </row>
    <row r="23" spans="1:7" x14ac:dyDescent="0.2">
      <c r="A23" s="63" t="s">
        <v>74</v>
      </c>
      <c r="B23" s="64"/>
      <c r="C23" s="16">
        <f>COUNTIF(C22:C22,"X")</f>
        <v>0</v>
      </c>
      <c r="D23" s="16">
        <f>COUNTIF(D22:D22,"X")</f>
        <v>0</v>
      </c>
      <c r="E23" s="16">
        <f>COUNTIF(E22:E22,"X")</f>
        <v>0</v>
      </c>
      <c r="F23" s="17">
        <f>COUNTIF(F22:F22,"X")</f>
        <v>0</v>
      </c>
      <c r="G23" s="18"/>
    </row>
    <row r="24" spans="1:7" ht="13.5" thickBot="1" x14ac:dyDescent="0.25">
      <c r="A24" s="19"/>
      <c r="B24" s="20" t="s">
        <v>3</v>
      </c>
      <c r="C24" s="21">
        <f>+C23</f>
        <v>0</v>
      </c>
      <c r="D24" s="21">
        <f t="shared" ref="D24:F24" si="3">+D23</f>
        <v>0</v>
      </c>
      <c r="E24" s="21">
        <f t="shared" si="3"/>
        <v>0</v>
      </c>
      <c r="F24" s="22">
        <f t="shared" si="3"/>
        <v>0</v>
      </c>
      <c r="G24" s="23"/>
    </row>
    <row r="25" spans="1:7" ht="24" x14ac:dyDescent="0.2">
      <c r="A25" s="11" t="s">
        <v>9</v>
      </c>
      <c r="B25" s="12" t="s">
        <v>86</v>
      </c>
      <c r="C25" s="13" t="str">
        <f>IF($G25="La formulación de Proyectos Pedagógicos en el PEI incluye consideraciones sobre opciones didácticas. ","X","")</f>
        <v/>
      </c>
      <c r="D25" s="13" t="str">
        <f>IF($G25="La utilización de didácticas es practicada por algunos docentes como herramienta para el desarrollo de competencias ciudadanas en el marco de Proyectos Pedagógicos.","X","")</f>
        <v/>
      </c>
      <c r="E25" s="13" t="str">
        <f>IF($G25="Las opciones didácticas de los Proyectos Pedagógicos se fundamentan en el enfoque de competencias ciudadanas y Derechos Humanos. ","X","")</f>
        <v/>
      </c>
      <c r="F25" s="14" t="str">
        <f>IF($G25="La Institución Educativa cuenta con opciones didácticas comunes que facilitan el desarrollo de competencias ciudadanas en los Proyectos Pedagógicos, en todas las áreas, los grados y las sedes.","X","")</f>
        <v/>
      </c>
      <c r="G25" s="15"/>
    </row>
    <row r="26" spans="1:7" x14ac:dyDescent="0.2">
      <c r="A26" s="63" t="s">
        <v>74</v>
      </c>
      <c r="B26" s="64"/>
      <c r="C26" s="16">
        <f>COUNTIF(C25:C25,"X")</f>
        <v>0</v>
      </c>
      <c r="D26" s="16">
        <f>COUNTIF(D25:D25,"X")</f>
        <v>0</v>
      </c>
      <c r="E26" s="16">
        <f>COUNTIF(E25:E25,"X")</f>
        <v>0</v>
      </c>
      <c r="F26" s="17">
        <f>COUNTIF(F25:F25,"X")</f>
        <v>0</v>
      </c>
      <c r="G26" s="18"/>
    </row>
    <row r="27" spans="1:7" ht="13.5" thickBot="1" x14ac:dyDescent="0.25">
      <c r="A27" s="19"/>
      <c r="B27" s="20" t="s">
        <v>3</v>
      </c>
      <c r="C27" s="22">
        <f t="shared" ref="C27:E27" si="4">+C26</f>
        <v>0</v>
      </c>
      <c r="D27" s="22">
        <f t="shared" si="4"/>
        <v>0</v>
      </c>
      <c r="E27" s="22">
        <f t="shared" si="4"/>
        <v>0</v>
      </c>
      <c r="F27" s="22">
        <f>+F26</f>
        <v>0</v>
      </c>
      <c r="G27" s="23"/>
    </row>
    <row r="28" spans="1:7" ht="24" x14ac:dyDescent="0.2">
      <c r="A28" s="65" t="s">
        <v>71</v>
      </c>
      <c r="B28" s="12" t="s">
        <v>87</v>
      </c>
      <c r="C28" s="13" t="str">
        <f>IF($G28="La lectura de contexto realizada desde los Proyectos Pedagógicos es concebida en el PEI como un proceso sensible a personas con necesidades y/o pertenecientes a grupos étnicos. ","X","")</f>
        <v/>
      </c>
      <c r="D28" s="13" t="str">
        <f>IF($G28="El trabajo desde los Proyectos Pedagógicos se hace sin tener en cuenta las necesidades especiales de los estudiantes ni su pertenencia a un grupo étnico.","X","")</f>
        <v/>
      </c>
      <c r="E28" s="13" t="str">
        <f>IF($G28="El enfoque de competencias ciudadanas permite que los Proyectos Pedagógicos planeen estrategias para incluir a personas con necesidades especiales y pertenecientes a grupos étnicos. ","X","")</f>
        <v/>
      </c>
      <c r="F28" s="14" t="str">
        <f>IF($G28="Los Proyectos Pedagógicos, desde su construcción colaborativa, son un espacio privilegiado para integrar a personas pertenecientes a grupos étnicos, promover el respeto por la diferencia y construir a partir de la diversidad.","X","")</f>
        <v/>
      </c>
      <c r="G28" s="15"/>
    </row>
    <row r="29" spans="1:7" ht="24" x14ac:dyDescent="0.2">
      <c r="A29" s="69"/>
      <c r="B29" s="24" t="s">
        <v>88</v>
      </c>
      <c r="C29" s="25" t="str">
        <f>IF($G29="La lectura de contexto realizada desde los Proyectos Pedagógicos es concebida en el PEI como un proceso sensible a las necesidades y expectativas de los estudiantes. ","X","")</f>
        <v/>
      </c>
      <c r="D29" s="25" t="str">
        <f>IF($G29="Las expectativas y necesidades de los estudiantes son conocidas por algunos docentes, sin embargo, se han integrado parcialmente a los Proyectos Pedagógicos para darles respuesta. ","X","")</f>
        <v/>
      </c>
      <c r="E29" s="25" t="str">
        <f>IF($G29="El enfoque de competencias ciudadanas y Proyectos Pedagógicos permite que estos planeen estrategias para identificar y responder a las necesidades y expectativas de los estudiantes. ","X","")</f>
        <v/>
      </c>
      <c r="F29" s="26" t="str">
        <f>IF($G29="Los Proyectos Pedagógicos son un mecanismo para conocer las necesidades y expectativas de los estudiantes, dado que responden a estas y a las demandas de la comunidad local. ","X","")</f>
        <v/>
      </c>
      <c r="G29" s="27"/>
    </row>
    <row r="30" spans="1:7" x14ac:dyDescent="0.2">
      <c r="A30" s="69"/>
      <c r="B30" s="24" t="s">
        <v>89</v>
      </c>
      <c r="C30" s="25" t="str">
        <f>IF($G30="En el planteamiento de los Proyectos Pedagógicos se contempla el trabajo en proyecto de vida. ","X","")</f>
        <v/>
      </c>
      <c r="D30" s="25" t="str">
        <f>IF($G30="El trabajo en el proyecto de vida de los estudiantes se desarrolla de modo aislado por algunos docentes. Por su parte, los Proyectos Pedagógicos no brindan oportunidades sistemáticas para facilitar el empoderamiento de los estudiantes. ","X","")</f>
        <v/>
      </c>
      <c r="E30" s="25" t="str">
        <f>IF($G30="Los Proyectos Pedagógicos planean estrategias para trabajar el proyecto de vida de los estudiantes participantes en ellos. ","X","")</f>
        <v/>
      </c>
      <c r="F30" s="26" t="str">
        <f>IF($G30="La participación activa de los estudiantes en los Proyectos Pedagógicos facilita el empoderamiento de ellos en cuanto a su proyecto de vida.","X","")</f>
        <v/>
      </c>
      <c r="G30" s="27"/>
    </row>
    <row r="31" spans="1:7" x14ac:dyDescent="0.2">
      <c r="A31" s="63" t="s">
        <v>74</v>
      </c>
      <c r="B31" s="64"/>
      <c r="C31" s="16">
        <f>COUNTIF(C28:C30,"X")</f>
        <v>0</v>
      </c>
      <c r="D31" s="16">
        <f>COUNTIF(D28:D30,"X")</f>
        <v>0</v>
      </c>
      <c r="E31" s="16">
        <f>COUNTIF(E28:E30,"X")</f>
        <v>0</v>
      </c>
      <c r="F31" s="17">
        <f>COUNTIF(F28:F30,"X")</f>
        <v>0</v>
      </c>
      <c r="G31" s="18"/>
    </row>
    <row r="32" spans="1:7" ht="13.5" thickBot="1" x14ac:dyDescent="0.25">
      <c r="A32" s="19"/>
      <c r="B32" s="20" t="s">
        <v>3</v>
      </c>
      <c r="C32" s="21">
        <f>+C31/3</f>
        <v>0</v>
      </c>
      <c r="D32" s="21">
        <f t="shared" ref="D32:F32" si="5">+D31/3</f>
        <v>0</v>
      </c>
      <c r="E32" s="21">
        <f t="shared" si="5"/>
        <v>0</v>
      </c>
      <c r="F32" s="22">
        <f t="shared" si="5"/>
        <v>0</v>
      </c>
      <c r="G32" s="23"/>
    </row>
    <row r="33" spans="1:7" ht="24" x14ac:dyDescent="0.2">
      <c r="A33" s="11" t="s">
        <v>72</v>
      </c>
      <c r="B33" s="12" t="s">
        <v>10</v>
      </c>
      <c r="C33" s="13" t="str">
        <f>IF($G33="En la formulación de los Proyectos Pedagógicos se considera la importancia de la participación estudiantil. ","X","")</f>
        <v/>
      </c>
      <c r="D33" s="13" t="str">
        <f>IF($G33="Solamente un pequeño grupo de estudiantes participa constantemente en el desarrollo de los Proyectos Pedagógicos. ","X","")</f>
        <v/>
      </c>
      <c r="E33" s="13" t="str">
        <f>IF($G33="Los estímulos y estrategias para incrementar la participación estudiantil en los Proyectos Pedagógicos se fundamentan en el enfoque de competencias ciudadanas y el ejercicio de los Derechos Humanos. ","X","")</f>
        <v/>
      </c>
      <c r="F33" s="14" t="str">
        <f>IF($G33="Los estudiantes de la institución forman parte activa del diseño e implementación de los Proyectos Pedagógicos. Su participación está en relación directa con el desarrollo de competencias ciudadanas para el ejercicio de sus derechos.","X","")</f>
        <v/>
      </c>
      <c r="G33" s="15"/>
    </row>
    <row r="34" spans="1:7" x14ac:dyDescent="0.2">
      <c r="A34" s="63" t="s">
        <v>74</v>
      </c>
      <c r="B34" s="64"/>
      <c r="C34" s="16">
        <f>COUNTIF(C33:C33,"X")</f>
        <v>0</v>
      </c>
      <c r="D34" s="16">
        <f>COUNTIF(D33:D33,"X")</f>
        <v>0</v>
      </c>
      <c r="E34" s="16">
        <f>COUNTIF(E33:E33,"X")</f>
        <v>0</v>
      </c>
      <c r="F34" s="17">
        <f>COUNTIF(F33:F33,"X")</f>
        <v>0</v>
      </c>
      <c r="G34" s="18"/>
    </row>
    <row r="35" spans="1:7" ht="13.5" thickBot="1" x14ac:dyDescent="0.25">
      <c r="A35" s="30"/>
      <c r="B35" s="31" t="s">
        <v>3</v>
      </c>
      <c r="C35" s="32">
        <f>+C34</f>
        <v>0</v>
      </c>
      <c r="D35" s="32">
        <f t="shared" ref="D35:F35" si="6">+D34</f>
        <v>0</v>
      </c>
      <c r="E35" s="32">
        <f t="shared" si="6"/>
        <v>0</v>
      </c>
      <c r="F35" s="32">
        <f t="shared" si="6"/>
        <v>0</v>
      </c>
      <c r="G35" s="33"/>
    </row>
    <row r="36" spans="1:7" x14ac:dyDescent="0.2">
      <c r="A36" s="34"/>
      <c r="B36" s="35" t="s">
        <v>80</v>
      </c>
      <c r="C36" s="36">
        <f>C11+C17+C23+C20+C26+C31+C34</f>
        <v>0</v>
      </c>
      <c r="D36" s="36">
        <f t="shared" ref="D36:F36" si="7">D11+D17+D23+D20+D26+D31+D34</f>
        <v>0</v>
      </c>
      <c r="E36" s="36">
        <f t="shared" si="7"/>
        <v>0</v>
      </c>
      <c r="F36" s="36">
        <f t="shared" si="7"/>
        <v>0</v>
      </c>
      <c r="G36" s="37" t="s">
        <v>69</v>
      </c>
    </row>
    <row r="37" spans="1:7" ht="19.5" thickBot="1" x14ac:dyDescent="0.25">
      <c r="A37" s="38"/>
      <c r="B37" s="20" t="s">
        <v>3</v>
      </c>
      <c r="C37" s="21">
        <f>+C36/12</f>
        <v>0</v>
      </c>
      <c r="D37" s="21">
        <f t="shared" ref="D37:F37" si="8">+D36/12</f>
        <v>0</v>
      </c>
      <c r="E37" s="21">
        <f t="shared" si="8"/>
        <v>0</v>
      </c>
      <c r="F37" s="21">
        <f t="shared" si="8"/>
        <v>0</v>
      </c>
      <c r="G37" s="39">
        <f>((C37*0.1)+(D37*0.2)+(E37*0.3)+(F37*0.5))*2</f>
        <v>0</v>
      </c>
    </row>
  </sheetData>
  <protectedRanges>
    <protectedRange password="CE28" sqref="C10:D10 C13:D16 C19:D19 C22:D22 C25:D25 C28:D30 C33:D33" name="Rango2_1_1_1" securityDescriptor="O:WDG:WDD:(A;;CC;;;WD)"/>
    <protectedRange password="CE28" sqref="E10:F10 E19:F19 E25:F25 E28:F30 E33:F33 E22:F22 E13:F16" name="Rango2_2_1_1" securityDescriptor="O:WDG:WDD:(A;;CC;;;WD)"/>
  </protectedRanges>
  <mergeCells count="17">
    <mergeCell ref="A31:B31"/>
    <mergeCell ref="A34:B34"/>
    <mergeCell ref="A8:A9"/>
    <mergeCell ref="B8:B9"/>
    <mergeCell ref="A11:B11"/>
    <mergeCell ref="A13:A16"/>
    <mergeCell ref="A17:B17"/>
    <mergeCell ref="A20:B20"/>
    <mergeCell ref="A23:B23"/>
    <mergeCell ref="A26:B26"/>
    <mergeCell ref="A28:A30"/>
    <mergeCell ref="A2:A4"/>
    <mergeCell ref="B2:F4"/>
    <mergeCell ref="C8:F8"/>
    <mergeCell ref="G8:G9"/>
    <mergeCell ref="A5:G6"/>
    <mergeCell ref="A7:B7"/>
  </mergeCells>
  <pageMargins left="0.39370078740157483" right="0.39370078740157483" top="0.39370078740157483" bottom="0.39370078740157483" header="0.31496062992125984" footer="0.31496062992125984"/>
  <pageSetup scale="92"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LISTA!$A$3:$A$6</xm:f>
          </x14:formula1>
          <xm:sqref>G10</xm:sqref>
        </x14:dataValidation>
        <x14:dataValidation type="list" allowBlank="1" showInputMessage="1" showErrorMessage="1">
          <x14:formula1>
            <xm:f>LISTA!$A$9:$A$12</xm:f>
          </x14:formula1>
          <xm:sqref>G13</xm:sqref>
        </x14:dataValidation>
        <x14:dataValidation type="list" allowBlank="1" showInputMessage="1" showErrorMessage="1">
          <x14:formula1>
            <xm:f>LISTA!$A$15:$A$18</xm:f>
          </x14:formula1>
          <xm:sqref>G14</xm:sqref>
        </x14:dataValidation>
        <x14:dataValidation type="list" allowBlank="1" showInputMessage="1" showErrorMessage="1">
          <x14:formula1>
            <xm:f>LISTA!$A$27:$A$30</xm:f>
          </x14:formula1>
          <xm:sqref>G16</xm:sqref>
        </x14:dataValidation>
        <x14:dataValidation type="list" allowBlank="1" showInputMessage="1" showErrorMessage="1">
          <x14:formula1>
            <xm:f>LISTA!$A$33:$A$36</xm:f>
          </x14:formula1>
          <xm:sqref>G19</xm:sqref>
        </x14:dataValidation>
        <x14:dataValidation type="list" allowBlank="1" showInputMessage="1" showErrorMessage="1">
          <x14:formula1>
            <xm:f>LISTA!$A$39:$A$42</xm:f>
          </x14:formula1>
          <xm:sqref>G22</xm:sqref>
        </x14:dataValidation>
        <x14:dataValidation type="list" allowBlank="1" showInputMessage="1" showErrorMessage="1">
          <x14:formula1>
            <xm:f>LISTA!$A$51:$A$54</xm:f>
          </x14:formula1>
          <xm:sqref>G28</xm:sqref>
        </x14:dataValidation>
        <x14:dataValidation type="list" allowBlank="1" showInputMessage="1" showErrorMessage="1">
          <x14:formula1>
            <xm:f>LISTA!$A$57:$A$60</xm:f>
          </x14:formula1>
          <xm:sqref>G29</xm:sqref>
        </x14:dataValidation>
        <x14:dataValidation type="list" allowBlank="1" showInputMessage="1" showErrorMessage="1">
          <x14:formula1>
            <xm:f>LISTA!$A$63:$A$66</xm:f>
          </x14:formula1>
          <xm:sqref>G30</xm:sqref>
        </x14:dataValidation>
        <x14:dataValidation type="list" allowBlank="1" showInputMessage="1" showErrorMessage="1">
          <x14:formula1>
            <xm:f>LISTA!$A$69:$A$72</xm:f>
          </x14:formula1>
          <xm:sqref>G33</xm:sqref>
        </x14:dataValidation>
        <x14:dataValidation type="list" allowBlank="1" showInputMessage="1" showErrorMessage="1">
          <x14:formula1>
            <xm:f>LISTA!$A$45:$A$48</xm:f>
          </x14:formula1>
          <xm:sqref>G25</xm:sqref>
        </x14:dataValidation>
        <x14:dataValidation type="list" allowBlank="1" showInputMessage="1" showErrorMessage="1">
          <x14:formula1>
            <xm:f>LISTA!$A$21:$A$24</xm:f>
          </x14:formula1>
          <xm:sqref>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2"/>
  <sheetViews>
    <sheetView zoomScale="110" zoomScaleNormal="110" workbookViewId="0">
      <selection activeCell="B17" sqref="B17"/>
    </sheetView>
  </sheetViews>
  <sheetFormatPr baseColWidth="10" defaultRowHeight="15" x14ac:dyDescent="0.25"/>
  <cols>
    <col min="1" max="1" width="75.42578125" customWidth="1"/>
    <col min="2" max="2" width="56.5703125" customWidth="1"/>
    <col min="3" max="3" width="44.85546875" customWidth="1"/>
  </cols>
  <sheetData>
    <row r="2" spans="1:1" x14ac:dyDescent="0.25">
      <c r="A2" s="2" t="s">
        <v>4</v>
      </c>
    </row>
    <row r="3" spans="1:1" ht="38.25" x14ac:dyDescent="0.25">
      <c r="A3" s="1" t="s">
        <v>11</v>
      </c>
    </row>
    <row r="4" spans="1:1" ht="38.25" x14ac:dyDescent="0.25">
      <c r="A4" s="1" t="s">
        <v>12</v>
      </c>
    </row>
    <row r="5" spans="1:1" ht="25.5" x14ac:dyDescent="0.25">
      <c r="A5" s="1" t="s">
        <v>13</v>
      </c>
    </row>
    <row r="6" spans="1:1" ht="38.25" x14ac:dyDescent="0.25">
      <c r="A6" s="1" t="s">
        <v>14</v>
      </c>
    </row>
    <row r="8" spans="1:1" x14ac:dyDescent="0.25">
      <c r="A8" s="2" t="s">
        <v>5</v>
      </c>
    </row>
    <row r="9" spans="1:1" x14ac:dyDescent="0.25">
      <c r="A9" s="1" t="s">
        <v>15</v>
      </c>
    </row>
    <row r="10" spans="1:1" ht="25.5" x14ac:dyDescent="0.25">
      <c r="A10" s="1" t="s">
        <v>16</v>
      </c>
    </row>
    <row r="11" spans="1:1" ht="25.5" x14ac:dyDescent="0.25">
      <c r="A11" s="1" t="s">
        <v>18</v>
      </c>
    </row>
    <row r="12" spans="1:1" ht="25.5" x14ac:dyDescent="0.25">
      <c r="A12" s="1" t="s">
        <v>17</v>
      </c>
    </row>
    <row r="14" spans="1:1" x14ac:dyDescent="0.25">
      <c r="A14" s="2" t="s">
        <v>58</v>
      </c>
    </row>
    <row r="15" spans="1:1" ht="25.5" x14ac:dyDescent="0.25">
      <c r="A15" s="1" t="s">
        <v>19</v>
      </c>
    </row>
    <row r="16" spans="1:1" ht="38.25" x14ac:dyDescent="0.25">
      <c r="A16" s="1" t="s">
        <v>20</v>
      </c>
    </row>
    <row r="17" spans="1:1" ht="25.5" x14ac:dyDescent="0.25">
      <c r="A17" s="1" t="s">
        <v>21</v>
      </c>
    </row>
    <row r="18" spans="1:1" ht="25.5" x14ac:dyDescent="0.25">
      <c r="A18" s="1" t="s">
        <v>22</v>
      </c>
    </row>
    <row r="20" spans="1:1" x14ac:dyDescent="0.25">
      <c r="A20" s="2" t="s">
        <v>59</v>
      </c>
    </row>
    <row r="21" spans="1:1" x14ac:dyDescent="0.25">
      <c r="A21" s="1" t="s">
        <v>23</v>
      </c>
    </row>
    <row r="22" spans="1:1" x14ac:dyDescent="0.25">
      <c r="A22" s="1" t="s">
        <v>24</v>
      </c>
    </row>
    <row r="23" spans="1:1" ht="38.25" x14ac:dyDescent="0.25">
      <c r="A23" s="1" t="s">
        <v>26</v>
      </c>
    </row>
    <row r="24" spans="1:1" ht="22.5" customHeight="1" x14ac:dyDescent="0.25">
      <c r="A24" s="6" t="s">
        <v>25</v>
      </c>
    </row>
    <row r="26" spans="1:1" x14ac:dyDescent="0.25">
      <c r="A26" s="2" t="s">
        <v>60</v>
      </c>
    </row>
    <row r="27" spans="1:1" ht="25.5" x14ac:dyDescent="0.25">
      <c r="A27" s="1" t="s">
        <v>27</v>
      </c>
    </row>
    <row r="28" spans="1:1" ht="25.5" x14ac:dyDescent="0.25">
      <c r="A28" s="1" t="s">
        <v>28</v>
      </c>
    </row>
    <row r="29" spans="1:1" ht="25.5" x14ac:dyDescent="0.25">
      <c r="A29" s="1" t="s">
        <v>29</v>
      </c>
    </row>
    <row r="30" spans="1:1" ht="25.5" x14ac:dyDescent="0.25">
      <c r="A30" s="1" t="s">
        <v>30</v>
      </c>
    </row>
    <row r="32" spans="1:1" x14ac:dyDescent="0.25">
      <c r="A32" s="2" t="s">
        <v>61</v>
      </c>
    </row>
    <row r="33" spans="1:1" ht="25.5" x14ac:dyDescent="0.25">
      <c r="A33" s="1" t="s">
        <v>31</v>
      </c>
    </row>
    <row r="34" spans="1:1" ht="25.5" x14ac:dyDescent="0.25">
      <c r="A34" s="1" t="s">
        <v>32</v>
      </c>
    </row>
    <row r="35" spans="1:1" ht="25.5" x14ac:dyDescent="0.25">
      <c r="A35" s="1" t="s">
        <v>33</v>
      </c>
    </row>
    <row r="36" spans="1:1" ht="25.5" x14ac:dyDescent="0.25">
      <c r="A36" s="1" t="s">
        <v>34</v>
      </c>
    </row>
    <row r="38" spans="1:1" x14ac:dyDescent="0.25">
      <c r="A38" s="2" t="s">
        <v>62</v>
      </c>
    </row>
    <row r="39" spans="1:1" x14ac:dyDescent="0.25">
      <c r="A39" s="1" t="s">
        <v>35</v>
      </c>
    </row>
    <row r="40" spans="1:1" ht="25.5" x14ac:dyDescent="0.25">
      <c r="A40" s="1" t="s">
        <v>36</v>
      </c>
    </row>
    <row r="41" spans="1:1" ht="38.25" x14ac:dyDescent="0.25">
      <c r="A41" s="1" t="s">
        <v>37</v>
      </c>
    </row>
    <row r="42" spans="1:1" ht="25.5" x14ac:dyDescent="0.25">
      <c r="A42" s="1" t="s">
        <v>38</v>
      </c>
    </row>
    <row r="44" spans="1:1" ht="30" x14ac:dyDescent="0.25">
      <c r="A44" s="2" t="s">
        <v>63</v>
      </c>
    </row>
    <row r="45" spans="1:1" ht="25.5" x14ac:dyDescent="0.25">
      <c r="A45" s="1" t="s">
        <v>39</v>
      </c>
    </row>
    <row r="46" spans="1:1" ht="25.5" x14ac:dyDescent="0.25">
      <c r="A46" s="1" t="s">
        <v>57</v>
      </c>
    </row>
    <row r="47" spans="1:1" ht="25.5" x14ac:dyDescent="0.25">
      <c r="A47" s="3" t="s">
        <v>40</v>
      </c>
    </row>
    <row r="48" spans="1:1" ht="38.25" x14ac:dyDescent="0.25">
      <c r="A48" s="1" t="s">
        <v>41</v>
      </c>
    </row>
    <row r="50" spans="1:1" ht="30" x14ac:dyDescent="0.25">
      <c r="A50" s="2" t="s">
        <v>64</v>
      </c>
    </row>
    <row r="51" spans="1:1" ht="38.25" x14ac:dyDescent="0.25">
      <c r="A51" s="1" t="s">
        <v>42</v>
      </c>
    </row>
    <row r="52" spans="1:1" ht="25.5" x14ac:dyDescent="0.25">
      <c r="A52" s="1" t="s">
        <v>44</v>
      </c>
    </row>
    <row r="53" spans="1:1" ht="38.25" x14ac:dyDescent="0.25">
      <c r="A53" s="1" t="s">
        <v>43</v>
      </c>
    </row>
    <row r="54" spans="1:1" ht="38.25" x14ac:dyDescent="0.25">
      <c r="A54" s="1" t="s">
        <v>79</v>
      </c>
    </row>
    <row r="56" spans="1:1" x14ac:dyDescent="0.25">
      <c r="A56" s="2" t="s">
        <v>65</v>
      </c>
    </row>
    <row r="57" spans="1:1" ht="25.5" x14ac:dyDescent="0.25">
      <c r="A57" s="1" t="s">
        <v>45</v>
      </c>
    </row>
    <row r="58" spans="1:1" ht="38.25" x14ac:dyDescent="0.25">
      <c r="A58" s="1" t="s">
        <v>46</v>
      </c>
    </row>
    <row r="59" spans="1:1" ht="38.25" x14ac:dyDescent="0.25">
      <c r="A59" s="1" t="s">
        <v>47</v>
      </c>
    </row>
    <row r="60" spans="1:1" ht="38.25" x14ac:dyDescent="0.25">
      <c r="A60" s="1" t="s">
        <v>48</v>
      </c>
    </row>
    <row r="62" spans="1:1" x14ac:dyDescent="0.25">
      <c r="A62" s="2" t="s">
        <v>67</v>
      </c>
    </row>
    <row r="63" spans="1:1" ht="25.5" x14ac:dyDescent="0.25">
      <c r="A63" s="1" t="s">
        <v>49</v>
      </c>
    </row>
    <row r="64" spans="1:1" ht="38.25" x14ac:dyDescent="0.25">
      <c r="A64" s="1" t="s">
        <v>50</v>
      </c>
    </row>
    <row r="65" spans="1:1" ht="25.5" x14ac:dyDescent="0.25">
      <c r="A65" s="1" t="s">
        <v>52</v>
      </c>
    </row>
    <row r="66" spans="1:1" ht="25.5" x14ac:dyDescent="0.25">
      <c r="A66" s="1" t="s">
        <v>51</v>
      </c>
    </row>
    <row r="68" spans="1:1" x14ac:dyDescent="0.25">
      <c r="A68" s="2" t="s">
        <v>66</v>
      </c>
    </row>
    <row r="69" spans="1:1" ht="25.5" x14ac:dyDescent="0.25">
      <c r="A69" s="1" t="s">
        <v>53</v>
      </c>
    </row>
    <row r="70" spans="1:1" ht="25.5" x14ac:dyDescent="0.25">
      <c r="A70" s="1" t="s">
        <v>54</v>
      </c>
    </row>
    <row r="71" spans="1:1" ht="38.25" x14ac:dyDescent="0.25">
      <c r="A71" s="1" t="s">
        <v>55</v>
      </c>
    </row>
    <row r="72" spans="1:1" ht="38.25" x14ac:dyDescent="0.25">
      <c r="A72"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RESULTADOS</vt:lpstr>
      <vt:lpstr>LISTA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2024-08-15T21:12:33Z</dcterms:modified>
</cp:coreProperties>
</file>